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en_skoroszyt"/>
  <bookViews>
    <workbookView xWindow="0" yWindow="0" windowWidth="15480" windowHeight="10935" tabRatio="937" activeTab="3"/>
  </bookViews>
  <sheets>
    <sheet name="Spr. wskaźniki (zał.2)" sheetId="19" r:id="rId1"/>
    <sheet name="Spr. wydatki (zał.1)" sheetId="18" r:id="rId2"/>
    <sheet name="Sprawozdanie" sheetId="12" r:id="rId3"/>
    <sheet name="Planowanie" sheetId="11" r:id="rId4"/>
    <sheet name="Wniosek" sheetId="6" r:id="rId5"/>
    <sheet name="Kosztorys (zał.1)" sheetId="22" r:id="rId6"/>
    <sheet name="Wskaźniki (zał.2)" sheetId="10" r:id="rId7"/>
    <sheet name="POMOC" sheetId="21" r:id="rId8"/>
    <sheet name="listy" sheetId="3" state="hidden" r:id="rId9"/>
  </sheets>
  <definedNames>
    <definedName name="_xlnm._FilterDatabase" localSheetId="4" hidden="1">Wniosek!$K$92:$K$101</definedName>
    <definedName name="_ftnref1" localSheetId="2">Sprawozdanie!#REF!</definedName>
    <definedName name="_ftnref1" localSheetId="4">Wniosek!#REF!</definedName>
    <definedName name="_xlnm.Print_Area" localSheetId="0">'Spr. wskaźniki (zał.2)'!$A$1:$F$34</definedName>
    <definedName name="_xlnm.Print_Area" localSheetId="1">'Spr. wydatki (zał.1)'!$A$1:$H$16</definedName>
    <definedName name="_xlnm.Print_Area" localSheetId="2">Sprawozdanie!$A$1:$H$52</definedName>
    <definedName name="_xlnm.Print_Area" localSheetId="4">Wniosek!$A$1:$I$61</definedName>
    <definedName name="_xlnm.Print_Area" localSheetId="6">'Wskaźniki (zał.2)'!$A$1:$E$33</definedName>
  </definedNames>
  <calcPr calcId="125725"/>
</workbook>
</file>

<file path=xl/calcChain.xml><?xml version="1.0" encoding="utf-8"?>
<calcChain xmlns="http://schemas.openxmlformats.org/spreadsheetml/2006/main">
  <c r="Y34" i="22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33"/>
  <c r="A12" i="18"/>
  <c r="B12"/>
  <c r="F12"/>
  <c r="J12" s="1"/>
  <c r="N12" s="1"/>
  <c r="O12" s="1"/>
  <c r="A13"/>
  <c r="K13" s="1"/>
  <c r="M13" s="1"/>
  <c r="B13"/>
  <c r="F13"/>
  <c r="A14"/>
  <c r="K14"/>
  <c r="B14"/>
  <c r="F14"/>
  <c r="J14" s="1"/>
  <c r="A15"/>
  <c r="K15" s="1"/>
  <c r="B15"/>
  <c r="F15"/>
  <c r="J15" s="1"/>
  <c r="A16"/>
  <c r="L16" s="1"/>
  <c r="B16"/>
  <c r="F16"/>
  <c r="J16"/>
  <c r="A17"/>
  <c r="B17"/>
  <c r="K17" s="1"/>
  <c r="F17"/>
  <c r="J17" s="1"/>
  <c r="A18"/>
  <c r="B18"/>
  <c r="F18"/>
  <c r="J18" s="1"/>
  <c r="A19"/>
  <c r="B19"/>
  <c r="L19"/>
  <c r="F19"/>
  <c r="J19"/>
  <c r="A20"/>
  <c r="B20"/>
  <c r="F20"/>
  <c r="J20"/>
  <c r="A21"/>
  <c r="B21"/>
  <c r="F21"/>
  <c r="J21"/>
  <c r="A22"/>
  <c r="B22"/>
  <c r="F22"/>
  <c r="J22"/>
  <c r="A23"/>
  <c r="B23"/>
  <c r="F23"/>
  <c r="J23"/>
  <c r="E18" i="10"/>
  <c r="E19" i="19"/>
  <c r="E15" i="10"/>
  <c r="E16"/>
  <c r="M16" s="1"/>
  <c r="N16" s="1"/>
  <c r="K16" s="1"/>
  <c r="E17" i="19"/>
  <c r="I17" s="1"/>
  <c r="E19" i="10"/>
  <c r="E20" i="19" s="1"/>
  <c r="I20" s="1"/>
  <c r="I32" i="22"/>
  <c r="AA33"/>
  <c r="W33"/>
  <c r="W34"/>
  <c r="W35"/>
  <c r="W36"/>
  <c r="W38"/>
  <c r="W39"/>
  <c r="W40"/>
  <c r="W41"/>
  <c r="W42"/>
  <c r="W43"/>
  <c r="W44"/>
  <c r="AA34"/>
  <c r="AA35"/>
  <c r="AA36"/>
  <c r="AA37"/>
  <c r="AA38"/>
  <c r="AA39"/>
  <c r="I39"/>
  <c r="N39"/>
  <c r="AA40"/>
  <c r="AA41"/>
  <c r="AA42"/>
  <c r="AA43"/>
  <c r="AA44"/>
  <c r="AC33"/>
  <c r="I33"/>
  <c r="M33"/>
  <c r="AC34"/>
  <c r="AC35"/>
  <c r="AC36"/>
  <c r="I36"/>
  <c r="W37"/>
  <c r="AC37"/>
  <c r="AC38"/>
  <c r="AC39"/>
  <c r="AC40"/>
  <c r="AC41"/>
  <c r="AC42"/>
  <c r="AC43"/>
  <c r="AC44"/>
  <c r="AE33"/>
  <c r="AE34"/>
  <c r="AE35"/>
  <c r="AE36"/>
  <c r="AE37"/>
  <c r="AE38"/>
  <c r="AE39"/>
  <c r="AE40"/>
  <c r="AE41"/>
  <c r="AE42"/>
  <c r="I42"/>
  <c r="AE43"/>
  <c r="AE44"/>
  <c r="U33"/>
  <c r="U34"/>
  <c r="I34"/>
  <c r="M34"/>
  <c r="U35"/>
  <c r="U36"/>
  <c r="U37"/>
  <c r="U38"/>
  <c r="I38"/>
  <c r="U39"/>
  <c r="U40"/>
  <c r="U41"/>
  <c r="U42"/>
  <c r="U43"/>
  <c r="U44"/>
  <c r="T33"/>
  <c r="T34"/>
  <c r="T35"/>
  <c r="T36"/>
  <c r="T37"/>
  <c r="T38"/>
  <c r="T39"/>
  <c r="T40"/>
  <c r="T41"/>
  <c r="T42"/>
  <c r="T43"/>
  <c r="T44"/>
  <c r="AG33"/>
  <c r="AG34"/>
  <c r="AG35"/>
  <c r="AG37"/>
  <c r="AG38"/>
  <c r="AG39"/>
  <c r="AG40"/>
  <c r="AG41"/>
  <c r="AG42"/>
  <c r="AG43"/>
  <c r="AG44"/>
  <c r="AI33"/>
  <c r="AI34"/>
  <c r="AI35"/>
  <c r="AI36"/>
  <c r="AI37"/>
  <c r="AI38"/>
  <c r="AI39"/>
  <c r="AI40"/>
  <c r="AI41"/>
  <c r="AI42"/>
  <c r="AI43"/>
  <c r="AI44"/>
  <c r="N33"/>
  <c r="N34"/>
  <c r="I35"/>
  <c r="AG36"/>
  <c r="N35"/>
  <c r="I37"/>
  <c r="H17" i="18"/>
  <c r="M38" i="22"/>
  <c r="N38"/>
  <c r="O38"/>
  <c r="I40"/>
  <c r="M40"/>
  <c r="N40"/>
  <c r="I41"/>
  <c r="M42"/>
  <c r="N42"/>
  <c r="O42"/>
  <c r="I43"/>
  <c r="N43"/>
  <c r="L13" i="10"/>
  <c r="E13"/>
  <c r="M13" s="1"/>
  <c r="N13" s="1"/>
  <c r="K13" s="1"/>
  <c r="L16"/>
  <c r="M19"/>
  <c r="J10" i="6"/>
  <c r="L10"/>
  <c r="I28" i="11"/>
  <c r="M21" i="10"/>
  <c r="H2" i="22"/>
  <c r="AL3" i="6"/>
  <c r="A40"/>
  <c r="O15"/>
  <c r="O14"/>
  <c r="O13"/>
  <c r="O12"/>
  <c r="O10" s="1"/>
  <c r="K10" s="1"/>
  <c r="L9" s="1"/>
  <c r="L2" s="1"/>
  <c r="A2" s="1"/>
  <c r="D23" i="19"/>
  <c r="J8" i="10"/>
  <c r="L32"/>
  <c r="L15"/>
  <c r="L18"/>
  <c r="L19"/>
  <c r="L21"/>
  <c r="L22"/>
  <c r="F8"/>
  <c r="T45" i="22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E22" i="10"/>
  <c r="E23" i="19" s="1"/>
  <c r="H25" i="22"/>
  <c r="A25"/>
  <c r="E29" i="10"/>
  <c r="A177" i="3"/>
  <c r="B177" s="1"/>
  <c r="E28" i="10"/>
  <c r="E29" i="19" s="1"/>
  <c r="I29" s="1"/>
  <c r="A47" i="18"/>
  <c r="L47" s="1"/>
  <c r="M47" s="1"/>
  <c r="B47"/>
  <c r="K47"/>
  <c r="E47"/>
  <c r="F47"/>
  <c r="J47" s="1"/>
  <c r="N47" s="1"/>
  <c r="O47" s="1"/>
  <c r="G47"/>
  <c r="A48"/>
  <c r="K48"/>
  <c r="B48"/>
  <c r="E48"/>
  <c r="F48"/>
  <c r="J48"/>
  <c r="N48" s="1"/>
  <c r="O48" s="1"/>
  <c r="G48"/>
  <c r="A49"/>
  <c r="K49" s="1"/>
  <c r="B49"/>
  <c r="E49"/>
  <c r="F49"/>
  <c r="J49" s="1"/>
  <c r="G49"/>
  <c r="A50"/>
  <c r="B50"/>
  <c r="L50"/>
  <c r="E50"/>
  <c r="F50"/>
  <c r="J50" s="1"/>
  <c r="G50"/>
  <c r="A51"/>
  <c r="B51"/>
  <c r="K51" s="1"/>
  <c r="M51" s="1"/>
  <c r="E51"/>
  <c r="F51"/>
  <c r="J51" s="1"/>
  <c r="G51"/>
  <c r="A24"/>
  <c r="B24"/>
  <c r="K24" s="1"/>
  <c r="E24"/>
  <c r="F24"/>
  <c r="J24"/>
  <c r="G24"/>
  <c r="A25"/>
  <c r="K25" s="1"/>
  <c r="M25" s="1"/>
  <c r="B25"/>
  <c r="L25"/>
  <c r="E25"/>
  <c r="F25"/>
  <c r="J25" s="1"/>
  <c r="N25" s="1"/>
  <c r="O25" s="1"/>
  <c r="G25"/>
  <c r="A26"/>
  <c r="K26"/>
  <c r="B26"/>
  <c r="E26"/>
  <c r="F26"/>
  <c r="J26"/>
  <c r="N26" s="1"/>
  <c r="O26" s="1"/>
  <c r="G26"/>
  <c r="A27"/>
  <c r="K27" s="1"/>
  <c r="B27"/>
  <c r="E27"/>
  <c r="F27"/>
  <c r="J27" s="1"/>
  <c r="G27"/>
  <c r="A28"/>
  <c r="L28"/>
  <c r="B28"/>
  <c r="E28"/>
  <c r="F28"/>
  <c r="J28"/>
  <c r="N28" s="1"/>
  <c r="O28" s="1"/>
  <c r="G28"/>
  <c r="A29"/>
  <c r="B29"/>
  <c r="L29"/>
  <c r="E29"/>
  <c r="F29"/>
  <c r="J29" s="1"/>
  <c r="N29" s="1"/>
  <c r="O29" s="1"/>
  <c r="G29"/>
  <c r="A30"/>
  <c r="K30"/>
  <c r="B30"/>
  <c r="E30"/>
  <c r="F30"/>
  <c r="J30"/>
  <c r="G30"/>
  <c r="A31"/>
  <c r="K31" s="1"/>
  <c r="M31" s="1"/>
  <c r="B31"/>
  <c r="L31"/>
  <c r="E31"/>
  <c r="F31"/>
  <c r="J31" s="1"/>
  <c r="N31" s="1"/>
  <c r="O31" s="1"/>
  <c r="G31"/>
  <c r="A32"/>
  <c r="B32"/>
  <c r="L32" s="1"/>
  <c r="E32"/>
  <c r="F32"/>
  <c r="J32"/>
  <c r="G32"/>
  <c r="A33"/>
  <c r="L33" s="1"/>
  <c r="B33"/>
  <c r="E33"/>
  <c r="F33"/>
  <c r="J33"/>
  <c r="G33"/>
  <c r="A34"/>
  <c r="B34"/>
  <c r="K34"/>
  <c r="M34" s="1"/>
  <c r="E34"/>
  <c r="F34"/>
  <c r="J34" s="1"/>
  <c r="N34" s="1"/>
  <c r="O34" s="1"/>
  <c r="G34"/>
  <c r="A35"/>
  <c r="B35"/>
  <c r="L35" s="1"/>
  <c r="E35"/>
  <c r="F35"/>
  <c r="J35" s="1"/>
  <c r="G35"/>
  <c r="A36"/>
  <c r="B36"/>
  <c r="L36" s="1"/>
  <c r="M36" s="1"/>
  <c r="E36"/>
  <c r="F36"/>
  <c r="J36" s="1"/>
  <c r="N36" s="1"/>
  <c r="O36" s="1"/>
  <c r="G36"/>
  <c r="A37"/>
  <c r="B37"/>
  <c r="E37"/>
  <c r="F37"/>
  <c r="J37" s="1"/>
  <c r="G37"/>
  <c r="A38"/>
  <c r="L38"/>
  <c r="B38"/>
  <c r="E38"/>
  <c r="F38"/>
  <c r="J38"/>
  <c r="G38"/>
  <c r="H38"/>
  <c r="A39"/>
  <c r="K39"/>
  <c r="B39"/>
  <c r="E39"/>
  <c r="F39"/>
  <c r="J39"/>
  <c r="G39"/>
  <c r="H39"/>
  <c r="A40"/>
  <c r="K40"/>
  <c r="B40"/>
  <c r="E40"/>
  <c r="F40"/>
  <c r="J40"/>
  <c r="N40" s="1"/>
  <c r="O40" s="1"/>
  <c r="G40"/>
  <c r="A41"/>
  <c r="L41" s="1"/>
  <c r="B41"/>
  <c r="E41"/>
  <c r="F41"/>
  <c r="J41" s="1"/>
  <c r="G41"/>
  <c r="A42"/>
  <c r="B42"/>
  <c r="L42" s="1"/>
  <c r="M42" s="1"/>
  <c r="E42"/>
  <c r="F42"/>
  <c r="J42"/>
  <c r="N42" s="1"/>
  <c r="O42" s="1"/>
  <c r="G42"/>
  <c r="A43"/>
  <c r="L43" s="1"/>
  <c r="B43"/>
  <c r="E43"/>
  <c r="F43"/>
  <c r="J43" s="1"/>
  <c r="G43"/>
  <c r="A44"/>
  <c r="B44"/>
  <c r="L44" s="1"/>
  <c r="E44"/>
  <c r="F44"/>
  <c r="J44" s="1"/>
  <c r="G44"/>
  <c r="A45"/>
  <c r="B45"/>
  <c r="L45" s="1"/>
  <c r="E45"/>
  <c r="F45"/>
  <c r="J45"/>
  <c r="G45"/>
  <c r="A46"/>
  <c r="B46"/>
  <c r="L46" s="1"/>
  <c r="E46"/>
  <c r="F46"/>
  <c r="J46"/>
  <c r="G46"/>
  <c r="G13"/>
  <c r="G8" s="1"/>
  <c r="G14"/>
  <c r="G14" i="3"/>
  <c r="G15" i="18"/>
  <c r="G16"/>
  <c r="G17"/>
  <c r="G18"/>
  <c r="G19"/>
  <c r="H19"/>
  <c r="G20"/>
  <c r="G21"/>
  <c r="G22"/>
  <c r="G23"/>
  <c r="G12"/>
  <c r="F31" i="19"/>
  <c r="D30" i="10"/>
  <c r="L30"/>
  <c r="E32"/>
  <c r="M32"/>
  <c r="N32" s="1"/>
  <c r="K32" s="1"/>
  <c r="E33" i="19"/>
  <c r="I33"/>
  <c r="I47" i="22"/>
  <c r="N47"/>
  <c r="I48"/>
  <c r="U45"/>
  <c r="U46"/>
  <c r="U47"/>
  <c r="U48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A28"/>
  <c r="A26"/>
  <c r="A20"/>
  <c r="AE48"/>
  <c r="AE49"/>
  <c r="AE50"/>
  <c r="AE51"/>
  <c r="AE52"/>
  <c r="AE53"/>
  <c r="AE54"/>
  <c r="AE55"/>
  <c r="AE56"/>
  <c r="AE57"/>
  <c r="AE58"/>
  <c r="AE59"/>
  <c r="AE60"/>
  <c r="AE61"/>
  <c r="AE62"/>
  <c r="AE63"/>
  <c r="AE64"/>
  <c r="AE65"/>
  <c r="AE66"/>
  <c r="AE67"/>
  <c r="AE68"/>
  <c r="AE69"/>
  <c r="AE70"/>
  <c r="AE71"/>
  <c r="AE72"/>
  <c r="H21"/>
  <c r="V73"/>
  <c r="X73"/>
  <c r="Z73"/>
  <c r="AB73"/>
  <c r="AD73"/>
  <c r="AF73"/>
  <c r="AH73"/>
  <c r="W72"/>
  <c r="AA72"/>
  <c r="AC72"/>
  <c r="AG72"/>
  <c r="AI72"/>
  <c r="AI45"/>
  <c r="AI46"/>
  <c r="AI47"/>
  <c r="AI48"/>
  <c r="AI49"/>
  <c r="AI50"/>
  <c r="AI51"/>
  <c r="AI52"/>
  <c r="AI53"/>
  <c r="AI54"/>
  <c r="AI55"/>
  <c r="AI56"/>
  <c r="AI57"/>
  <c r="AI58"/>
  <c r="AI59"/>
  <c r="AI60"/>
  <c r="AI61"/>
  <c r="AI62"/>
  <c r="AI63"/>
  <c r="AI64"/>
  <c r="AI65"/>
  <c r="AI66"/>
  <c r="AI67"/>
  <c r="AI68"/>
  <c r="AI69"/>
  <c r="AI70"/>
  <c r="AI71"/>
  <c r="AG45"/>
  <c r="AG46"/>
  <c r="AG47"/>
  <c r="AG48"/>
  <c r="AG49"/>
  <c r="AG50"/>
  <c r="AG51"/>
  <c r="AG52"/>
  <c r="AG53"/>
  <c r="AG54"/>
  <c r="AG55"/>
  <c r="AG56"/>
  <c r="AG57"/>
  <c r="AG58"/>
  <c r="AG59"/>
  <c r="AG60"/>
  <c r="AG61"/>
  <c r="AG62"/>
  <c r="AG63"/>
  <c r="AG64"/>
  <c r="AG65"/>
  <c r="AG66"/>
  <c r="AG67"/>
  <c r="AG68"/>
  <c r="AG69"/>
  <c r="AG70"/>
  <c r="AG71"/>
  <c r="AC45"/>
  <c r="AC46"/>
  <c r="AC47"/>
  <c r="AC48"/>
  <c r="AC49"/>
  <c r="AC50"/>
  <c r="AC51"/>
  <c r="AC52"/>
  <c r="AC53"/>
  <c r="AC54"/>
  <c r="AC55"/>
  <c r="AC56"/>
  <c r="AC57"/>
  <c r="AC58"/>
  <c r="AC59"/>
  <c r="AC60"/>
  <c r="AC61"/>
  <c r="AC62"/>
  <c r="AC63"/>
  <c r="AC64"/>
  <c r="AC65"/>
  <c r="AC66"/>
  <c r="AC67"/>
  <c r="AC68"/>
  <c r="AC69"/>
  <c r="AC70"/>
  <c r="AC71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64"/>
  <c r="AA65"/>
  <c r="AA66"/>
  <c r="AA67"/>
  <c r="AA68"/>
  <c r="AA69"/>
  <c r="AA70"/>
  <c r="AA71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H6"/>
  <c r="G6"/>
  <c r="A5"/>
  <c r="E3"/>
  <c r="I8" s="1"/>
  <c r="I71"/>
  <c r="I70"/>
  <c r="I69"/>
  <c r="I68"/>
  <c r="H48" i="18"/>
  <c r="I67" i="22"/>
  <c r="N67"/>
  <c r="I66"/>
  <c r="H46" i="18"/>
  <c r="I65" i="22"/>
  <c r="I64"/>
  <c r="H44" i="18"/>
  <c r="N64" i="22"/>
  <c r="M64"/>
  <c r="I63"/>
  <c r="M63"/>
  <c r="I62"/>
  <c r="N62"/>
  <c r="H42" i="18"/>
  <c r="I61" i="22"/>
  <c r="I60"/>
  <c r="I59"/>
  <c r="N59"/>
  <c r="M59"/>
  <c r="I58"/>
  <c r="N58"/>
  <c r="M58"/>
  <c r="I57"/>
  <c r="I56"/>
  <c r="M56"/>
  <c r="N56"/>
  <c r="H36" i="18"/>
  <c r="I55" i="22"/>
  <c r="I54"/>
  <c r="I53"/>
  <c r="I52"/>
  <c r="M52"/>
  <c r="I51"/>
  <c r="H31" i="18"/>
  <c r="I50" i="22"/>
  <c r="M50"/>
  <c r="I49"/>
  <c r="N49"/>
  <c r="U49"/>
  <c r="I46"/>
  <c r="AE47"/>
  <c r="I45"/>
  <c r="I44"/>
  <c r="AE45"/>
  <c r="H20" i="18"/>
  <c r="H18"/>
  <c r="H15"/>
  <c r="H13"/>
  <c r="H28" i="22"/>
  <c r="I28"/>
  <c r="H27"/>
  <c r="H26"/>
  <c r="H24"/>
  <c r="H23"/>
  <c r="H22"/>
  <c r="I22"/>
  <c r="H20"/>
  <c r="I20"/>
  <c r="N32" i="6"/>
  <c r="L32"/>
  <c r="J32"/>
  <c r="M32"/>
  <c r="J31"/>
  <c r="L31"/>
  <c r="J30"/>
  <c r="L30"/>
  <c r="J29"/>
  <c r="L29"/>
  <c r="J28"/>
  <c r="L28"/>
  <c r="J47"/>
  <c r="L47"/>
  <c r="J38"/>
  <c r="L38"/>
  <c r="J41"/>
  <c r="L41"/>
  <c r="J45"/>
  <c r="L45"/>
  <c r="J35"/>
  <c r="L35"/>
  <c r="L28" i="10"/>
  <c r="L29"/>
  <c r="N29" s="1"/>
  <c r="K29" s="1"/>
  <c r="AD1"/>
  <c r="A20"/>
  <c r="A184" i="3"/>
  <c r="B1"/>
  <c r="B14" s="1"/>
  <c r="I8" i="11" s="1"/>
  <c r="B2" i="3"/>
  <c r="B3"/>
  <c r="B4"/>
  <c r="B5"/>
  <c r="B6"/>
  <c r="B7"/>
  <c r="B8"/>
  <c r="B9"/>
  <c r="B10"/>
  <c r="B11"/>
  <c r="B12"/>
  <c r="B13"/>
  <c r="I22" i="11"/>
  <c r="I24"/>
  <c r="I26"/>
  <c r="E22" i="19"/>
  <c r="I22" s="1"/>
  <c r="G2" i="3"/>
  <c r="G3"/>
  <c r="G4"/>
  <c r="G5"/>
  <c r="G6"/>
  <c r="G7"/>
  <c r="A14" i="12"/>
  <c r="I1" i="3" s="1"/>
  <c r="A17" i="12"/>
  <c r="I2" i="3" s="1"/>
  <c r="A20" i="12"/>
  <c r="I3" i="3" s="1"/>
  <c r="K14"/>
  <c r="J1"/>
  <c r="G8"/>
  <c r="G9"/>
  <c r="G1"/>
  <c r="G16" s="1"/>
  <c r="G10"/>
  <c r="J2"/>
  <c r="J14" s="1"/>
  <c r="J3"/>
  <c r="J4"/>
  <c r="J5"/>
  <c r="J6"/>
  <c r="J7"/>
  <c r="J8"/>
  <c r="J9"/>
  <c r="J10"/>
  <c r="J11"/>
  <c r="J12"/>
  <c r="J13"/>
  <c r="A23" i="12"/>
  <c r="I4" i="3" s="1"/>
  <c r="A26" i="12"/>
  <c r="I5" i="3" s="1"/>
  <c r="A29" i="12"/>
  <c r="I6" i="3" s="1"/>
  <c r="A32" i="12"/>
  <c r="I7" i="3"/>
  <c r="A35" i="12"/>
  <c r="I8" i="3"/>
  <c r="A38" i="12"/>
  <c r="I9" i="3"/>
  <c r="A41" i="12"/>
  <c r="I10" i="3"/>
  <c r="A44" i="12"/>
  <c r="I11" i="3"/>
  <c r="A47" i="12"/>
  <c r="I12" i="3"/>
  <c r="A50" i="12"/>
  <c r="I13" i="3"/>
  <c r="C8" i="18"/>
  <c r="E13"/>
  <c r="E14"/>
  <c r="E15"/>
  <c r="E16"/>
  <c r="E17"/>
  <c r="E18"/>
  <c r="E19"/>
  <c r="E20"/>
  <c r="E21"/>
  <c r="E22"/>
  <c r="E23"/>
  <c r="D26" i="19"/>
  <c r="D27"/>
  <c r="D28"/>
  <c r="D29"/>
  <c r="D30"/>
  <c r="D24" i="10"/>
  <c r="A172" i="3"/>
  <c r="B172"/>
  <c r="D22" i="19"/>
  <c r="D15"/>
  <c r="D16"/>
  <c r="D17"/>
  <c r="D18"/>
  <c r="D19"/>
  <c r="D31" s="1"/>
  <c r="D20"/>
  <c r="A159" i="3"/>
  <c r="B159" s="1"/>
  <c r="B181" s="1"/>
  <c r="A160"/>
  <c r="B160" s="1"/>
  <c r="A161"/>
  <c r="B161"/>
  <c r="A163"/>
  <c r="B163"/>
  <c r="A164"/>
  <c r="B164"/>
  <c r="A169"/>
  <c r="B169"/>
  <c r="A170"/>
  <c r="B170"/>
  <c r="A173"/>
  <c r="B173"/>
  <c r="A174"/>
  <c r="B174"/>
  <c r="A175"/>
  <c r="B175"/>
  <c r="C3"/>
  <c r="E3"/>
  <c r="C4"/>
  <c r="E4"/>
  <c r="C5"/>
  <c r="E5"/>
  <c r="C9"/>
  <c r="E9"/>
  <c r="C11"/>
  <c r="E11"/>
  <c r="C13"/>
  <c r="E13"/>
  <c r="C14"/>
  <c r="E14"/>
  <c r="C15"/>
  <c r="E15"/>
  <c r="D33" i="19"/>
  <c r="F8"/>
  <c r="AG1"/>
  <c r="A21"/>
  <c r="A7" i="6"/>
  <c r="A5" i="19"/>
  <c r="D8"/>
  <c r="E8"/>
  <c r="E7" i="10"/>
  <c r="D7"/>
  <c r="A7" i="12"/>
  <c r="G3" i="18"/>
  <c r="A6"/>
  <c r="A7"/>
  <c r="D8"/>
  <c r="E12"/>
  <c r="E8"/>
  <c r="A9"/>
  <c r="H2" i="6"/>
  <c r="C2" i="10"/>
  <c r="B96" i="3"/>
  <c r="C25" i="6"/>
  <c r="C24"/>
  <c r="C23"/>
  <c r="C22"/>
  <c r="C21"/>
  <c r="C20"/>
  <c r="C19"/>
  <c r="C18"/>
  <c r="C17"/>
  <c r="C16"/>
  <c r="C15"/>
  <c r="A25"/>
  <c r="A24"/>
  <c r="A23"/>
  <c r="A22"/>
  <c r="A21"/>
  <c r="A20"/>
  <c r="A19"/>
  <c r="A18"/>
  <c r="A17"/>
  <c r="A16"/>
  <c r="A15"/>
  <c r="A13"/>
  <c r="C14"/>
  <c r="A14"/>
  <c r="G4"/>
  <c r="F3" i="12"/>
  <c r="D3" i="3"/>
  <c r="F3"/>
  <c r="D11"/>
  <c r="F11"/>
  <c r="D7"/>
  <c r="F7"/>
  <c r="D9"/>
  <c r="F9"/>
  <c r="D15"/>
  <c r="F15"/>
  <c r="D13"/>
  <c r="F13"/>
  <c r="D4"/>
  <c r="F4"/>
  <c r="D14"/>
  <c r="F14"/>
  <c r="D1"/>
  <c r="F1"/>
  <c r="F16" s="1"/>
  <c r="C12"/>
  <c r="E12" s="1"/>
  <c r="D12"/>
  <c r="F12" s="1"/>
  <c r="C10"/>
  <c r="E10" s="1"/>
  <c r="D6"/>
  <c r="F6" s="1"/>
  <c r="C2"/>
  <c r="E2" s="1"/>
  <c r="D2"/>
  <c r="F2" s="1"/>
  <c r="D5"/>
  <c r="F5" s="1"/>
  <c r="C1"/>
  <c r="E1" s="1"/>
  <c r="E16" s="1"/>
  <c r="C7"/>
  <c r="E7"/>
  <c r="D8"/>
  <c r="F8"/>
  <c r="C8"/>
  <c r="E8"/>
  <c r="C6"/>
  <c r="E6"/>
  <c r="D10"/>
  <c r="F10"/>
  <c r="N69" i="22"/>
  <c r="N63"/>
  <c r="N53"/>
  <c r="AE46"/>
  <c r="AE73"/>
  <c r="A176" i="3"/>
  <c r="B176" s="1"/>
  <c r="H22" i="18"/>
  <c r="H30"/>
  <c r="N50" i="22"/>
  <c r="H34" i="18"/>
  <c r="N54" i="22"/>
  <c r="M54"/>
  <c r="H47" i="18"/>
  <c r="H49"/>
  <c r="M69" i="22"/>
  <c r="O69"/>
  <c r="S69"/>
  <c r="M71"/>
  <c r="O71"/>
  <c r="S71"/>
  <c r="N71"/>
  <c r="H43" i="18"/>
  <c r="H51"/>
  <c r="H29"/>
  <c r="M49" i="22"/>
  <c r="O49"/>
  <c r="J49"/>
  <c r="M51"/>
  <c r="O51"/>
  <c r="N51"/>
  <c r="H33" i="18"/>
  <c r="M53" i="22"/>
  <c r="O53"/>
  <c r="M62"/>
  <c r="O62"/>
  <c r="N66"/>
  <c r="M68"/>
  <c r="H21" i="18"/>
  <c r="K42"/>
  <c r="A180" i="3"/>
  <c r="B180" s="1"/>
  <c r="G15"/>
  <c r="L39" i="18"/>
  <c r="K32"/>
  <c r="M32" s="1"/>
  <c r="K50"/>
  <c r="M50" s="1"/>
  <c r="K29"/>
  <c r="A32" i="19"/>
  <c r="N21" i="10"/>
  <c r="K21" s="1"/>
  <c r="J21" s="1"/>
  <c r="A167" i="3"/>
  <c r="B167"/>
  <c r="H14" i="18"/>
  <c r="A31" i="10"/>
  <c r="M61" i="22"/>
  <c r="O61"/>
  <c r="N61"/>
  <c r="K38" i="18"/>
  <c r="K23"/>
  <c r="M23"/>
  <c r="N23" s="1"/>
  <c r="O23" s="1"/>
  <c r="L23"/>
  <c r="K19"/>
  <c r="M19" s="1"/>
  <c r="N19" s="1"/>
  <c r="O19" s="1"/>
  <c r="D25" i="19"/>
  <c r="A162" i="3"/>
  <c r="B162"/>
  <c r="G12"/>
  <c r="N68" i="22"/>
  <c r="N70"/>
  <c r="M66"/>
  <c r="O66"/>
  <c r="N44"/>
  <c r="M57"/>
  <c r="H40" i="18"/>
  <c r="M60" i="22"/>
  <c r="N60"/>
  <c r="O60"/>
  <c r="H41" i="18"/>
  <c r="L48"/>
  <c r="M48"/>
  <c r="M43" i="22"/>
  <c r="O43"/>
  <c r="H23" i="18"/>
  <c r="O40" i="22"/>
  <c r="J40"/>
  <c r="S40"/>
  <c r="M39"/>
  <c r="N37"/>
  <c r="O37"/>
  <c r="M38" i="18"/>
  <c r="A5" i="10"/>
  <c r="A166" i="3"/>
  <c r="B166" s="1"/>
  <c r="M29" i="10"/>
  <c r="M18"/>
  <c r="N18" s="1"/>
  <c r="K18" s="1"/>
  <c r="E30" i="19"/>
  <c r="I30"/>
  <c r="M37" i="22"/>
  <c r="G13" i="3"/>
  <c r="M36" i="22"/>
  <c r="I19" i="19"/>
  <c r="E30" i="10"/>
  <c r="M30" s="1"/>
  <c r="N30" s="1"/>
  <c r="K30" s="1"/>
  <c r="J30" s="1"/>
  <c r="H16" i="18"/>
  <c r="N36" i="22"/>
  <c r="O36"/>
  <c r="K16" i="18"/>
  <c r="M16" s="1"/>
  <c r="N16" s="1"/>
  <c r="O16" s="1"/>
  <c r="M35" i="22"/>
  <c r="O35"/>
  <c r="S35"/>
  <c r="I27"/>
  <c r="I26"/>
  <c r="I25"/>
  <c r="J35"/>
  <c r="I21"/>
  <c r="I23"/>
  <c r="M32"/>
  <c r="H12" i="18"/>
  <c r="N32" i="22"/>
  <c r="L12" i="18"/>
  <c r="J53" i="22"/>
  <c r="S53"/>
  <c r="S42"/>
  <c r="J42"/>
  <c r="S38"/>
  <c r="J38"/>
  <c r="O68"/>
  <c r="S68"/>
  <c r="O33"/>
  <c r="AC73"/>
  <c r="L14" i="18"/>
  <c r="M14" s="1"/>
  <c r="L13"/>
  <c r="O39" i="22"/>
  <c r="S39"/>
  <c r="L34" i="18"/>
  <c r="L30"/>
  <c r="M30" s="1"/>
  <c r="O54" i="22"/>
  <c r="J54"/>
  <c r="O58"/>
  <c r="O63"/>
  <c r="O64"/>
  <c r="J64"/>
  <c r="O34"/>
  <c r="J34"/>
  <c r="T73"/>
  <c r="G25"/>
  <c r="J39"/>
  <c r="S54"/>
  <c r="S34"/>
  <c r="C25"/>
  <c r="S43"/>
  <c r="J43"/>
  <c r="J68"/>
  <c r="K44" i="18"/>
  <c r="M44" s="1"/>
  <c r="AI73" i="22"/>
  <c r="W73"/>
  <c r="A9"/>
  <c r="N9"/>
  <c r="O9"/>
  <c r="P9"/>
  <c r="L22" i="18"/>
  <c r="M22" s="1"/>
  <c r="N22" s="1"/>
  <c r="O22" s="1"/>
  <c r="K22"/>
  <c r="L21"/>
  <c r="S49" i="22"/>
  <c r="J71"/>
  <c r="L26" i="18"/>
  <c r="M26"/>
  <c r="L40"/>
  <c r="M40"/>
  <c r="O59" i="22"/>
  <c r="AA73"/>
  <c r="A10"/>
  <c r="AG73"/>
  <c r="G26"/>
  <c r="K36" i="18"/>
  <c r="L18"/>
  <c r="K18"/>
  <c r="M18" s="1"/>
  <c r="C26" i="22"/>
  <c r="U73"/>
  <c r="A11"/>
  <c r="O11"/>
  <c r="P11"/>
  <c r="C22"/>
  <c r="K12" i="18"/>
  <c r="Y73" i="22"/>
  <c r="A17"/>
  <c r="O17"/>
  <c r="P17"/>
  <c r="C28"/>
  <c r="A13"/>
  <c r="G24"/>
  <c r="G22"/>
  <c r="G11" i="3"/>
  <c r="C20" i="22"/>
  <c r="C24"/>
  <c r="G20"/>
  <c r="O32"/>
  <c r="G21"/>
  <c r="A14"/>
  <c r="M12" i="18"/>
  <c r="S64" i="22"/>
  <c r="S58"/>
  <c r="J58"/>
  <c r="J33"/>
  <c r="S33"/>
  <c r="A15"/>
  <c r="O15"/>
  <c r="N15"/>
  <c r="S63"/>
  <c r="J63"/>
  <c r="O10"/>
  <c r="P10"/>
  <c r="Q10"/>
  <c r="S10"/>
  <c r="J10"/>
  <c r="N10"/>
  <c r="O14"/>
  <c r="P14"/>
  <c r="Q14"/>
  <c r="S14"/>
  <c r="J14"/>
  <c r="N14"/>
  <c r="G28"/>
  <c r="C21"/>
  <c r="N17"/>
  <c r="Q17"/>
  <c r="S17"/>
  <c r="J17"/>
  <c r="P15"/>
  <c r="Q15"/>
  <c r="S15"/>
  <c r="J15"/>
  <c r="Q9"/>
  <c r="S9"/>
  <c r="O57"/>
  <c r="N13"/>
  <c r="Q13"/>
  <c r="S13"/>
  <c r="J13"/>
  <c r="O13"/>
  <c r="P13"/>
  <c r="S37"/>
  <c r="J37"/>
  <c r="J9"/>
  <c r="G27"/>
  <c r="C27"/>
  <c r="A16"/>
  <c r="J69"/>
  <c r="S61"/>
  <c r="J61"/>
  <c r="S60"/>
  <c r="J60"/>
  <c r="S62"/>
  <c r="J62"/>
  <c r="S51"/>
  <c r="J51"/>
  <c r="J59"/>
  <c r="S59"/>
  <c r="A12"/>
  <c r="G23"/>
  <c r="J32"/>
  <c r="S32"/>
  <c r="C23"/>
  <c r="S36"/>
  <c r="J36"/>
  <c r="S66"/>
  <c r="J66"/>
  <c r="N45"/>
  <c r="M45"/>
  <c r="O45"/>
  <c r="N11"/>
  <c r="Q11"/>
  <c r="S11"/>
  <c r="J11"/>
  <c r="A10" i="19"/>
  <c r="K28" i="18"/>
  <c r="M28"/>
  <c r="N52" i="22"/>
  <c r="O52"/>
  <c r="H32" i="18"/>
  <c r="H25"/>
  <c r="O50" i="22"/>
  <c r="M70"/>
  <c r="O70"/>
  <c r="H50" i="18"/>
  <c r="N38"/>
  <c r="O38" s="1"/>
  <c r="K37"/>
  <c r="M37" s="1"/>
  <c r="L37"/>
  <c r="K35"/>
  <c r="M35" s="1"/>
  <c r="K20"/>
  <c r="M20" s="1"/>
  <c r="N20" s="1"/>
  <c r="O20" s="1"/>
  <c r="L20"/>
  <c r="J13"/>
  <c r="N13" s="1"/>
  <c r="O13" s="1"/>
  <c r="M29"/>
  <c r="A23" i="10"/>
  <c r="A9"/>
  <c r="G10" s="1"/>
  <c r="N46" i="22"/>
  <c r="H26" i="18"/>
  <c r="M46" i="22"/>
  <c r="H45" i="18"/>
  <c r="N65" i="22"/>
  <c r="M65"/>
  <c r="L51" i="18"/>
  <c r="I6" i="22"/>
  <c r="A24" i="19"/>
  <c r="N55" i="22"/>
  <c r="H35" i="18"/>
  <c r="M55" i="22"/>
  <c r="O55"/>
  <c r="H37" i="18"/>
  <c r="N57" i="22"/>
  <c r="M67"/>
  <c r="O67"/>
  <c r="M44"/>
  <c r="O44"/>
  <c r="H24" i="18"/>
  <c r="H8"/>
  <c r="H28"/>
  <c r="N48" i="22"/>
  <c r="M48"/>
  <c r="M39" i="18"/>
  <c r="N19" i="10"/>
  <c r="K19"/>
  <c r="F19" s="1"/>
  <c r="K21" i="18"/>
  <c r="M21"/>
  <c r="N21" s="1"/>
  <c r="O21" s="1"/>
  <c r="H27"/>
  <c r="M47" i="22"/>
  <c r="O47"/>
  <c r="N39" i="18"/>
  <c r="O39" s="1"/>
  <c r="M15" i="10"/>
  <c r="N15" s="1"/>
  <c r="K15" s="1"/>
  <c r="J15" s="1"/>
  <c r="A165" i="3"/>
  <c r="B165"/>
  <c r="E16" i="19"/>
  <c r="I16"/>
  <c r="O56" i="22"/>
  <c r="N41"/>
  <c r="M41"/>
  <c r="O41"/>
  <c r="J52"/>
  <c r="S52"/>
  <c r="J67"/>
  <c r="S67"/>
  <c r="J45"/>
  <c r="S45"/>
  <c r="J19" i="10"/>
  <c r="S41" i="22"/>
  <c r="J41"/>
  <c r="S47"/>
  <c r="J47"/>
  <c r="O46"/>
  <c r="G25" i="10"/>
  <c r="H26"/>
  <c r="G27"/>
  <c r="I27"/>
  <c r="J27" s="1"/>
  <c r="H25"/>
  <c r="I25" s="1"/>
  <c r="H27"/>
  <c r="G26"/>
  <c r="I26" s="1"/>
  <c r="J26" s="1"/>
  <c r="O48" i="22"/>
  <c r="J44"/>
  <c r="S44"/>
  <c r="O65"/>
  <c r="J70"/>
  <c r="S70"/>
  <c r="O12"/>
  <c r="P12"/>
  <c r="N12"/>
  <c r="Q12"/>
  <c r="S12"/>
  <c r="J12"/>
  <c r="O16"/>
  <c r="P16"/>
  <c r="N16"/>
  <c r="S55"/>
  <c r="J55"/>
  <c r="H10" i="10"/>
  <c r="G11"/>
  <c r="H12"/>
  <c r="J57" i="22"/>
  <c r="S57"/>
  <c r="F15" i="10"/>
  <c r="J50" i="22"/>
  <c r="S50"/>
  <c r="S56"/>
  <c r="J56"/>
  <c r="N51" i="18"/>
  <c r="O51" s="1"/>
  <c r="J46" i="22"/>
  <c r="S46"/>
  <c r="J48"/>
  <c r="S48"/>
  <c r="J65"/>
  <c r="S65"/>
  <c r="Q16"/>
  <c r="S16"/>
  <c r="J25" i="10"/>
  <c r="J16" i="22"/>
  <c r="S8"/>
  <c r="A2"/>
  <c r="I30" i="11"/>
  <c r="J18" i="10" l="1"/>
  <c r="F18"/>
  <c r="J32"/>
  <c r="F32"/>
  <c r="I23" i="19"/>
  <c r="E31"/>
  <c r="I14" i="3"/>
  <c r="I15" s="1"/>
  <c r="N44" i="18"/>
  <c r="O44" s="1"/>
  <c r="N37"/>
  <c r="O37" s="1"/>
  <c r="N35"/>
  <c r="O35" s="1"/>
  <c r="N50"/>
  <c r="O50" s="1"/>
  <c r="N18"/>
  <c r="O18" s="1"/>
  <c r="F29" i="10"/>
  <c r="J29"/>
  <c r="J13"/>
  <c r="F13"/>
  <c r="J16"/>
  <c r="F16"/>
  <c r="I10"/>
  <c r="J10" s="1"/>
  <c r="N32" i="18"/>
  <c r="O32" s="1"/>
  <c r="N30"/>
  <c r="O30" s="1"/>
  <c r="N14"/>
  <c r="O14" s="1"/>
  <c r="E14" i="19"/>
  <c r="I14" s="1"/>
  <c r="I8" s="1"/>
  <c r="A2" s="1"/>
  <c r="I58" i="11" s="1"/>
  <c r="A182" i="3" s="1"/>
  <c r="L17" i="18"/>
  <c r="M17" s="1"/>
  <c r="N17" s="1"/>
  <c r="O17" s="1"/>
  <c r="L15"/>
  <c r="M15" s="1"/>
  <c r="N15" s="1"/>
  <c r="O15" s="1"/>
  <c r="L24"/>
  <c r="M24" s="1"/>
  <c r="N24" s="1"/>
  <c r="O24" s="1"/>
  <c r="G12" i="10"/>
  <c r="I12" s="1"/>
  <c r="J12" s="1"/>
  <c r="H11"/>
  <c r="I11" s="1"/>
  <c r="J11" s="1"/>
  <c r="K46" i="18"/>
  <c r="M46" s="1"/>
  <c r="N46" s="1"/>
  <c r="O46" s="1"/>
  <c r="F8"/>
  <c r="K45"/>
  <c r="M45" s="1"/>
  <c r="N45" s="1"/>
  <c r="O45" s="1"/>
  <c r="K43"/>
  <c r="M43" s="1"/>
  <c r="N43" s="1"/>
  <c r="O43" s="1"/>
  <c r="K41"/>
  <c r="M41" s="1"/>
  <c r="N41" s="1"/>
  <c r="O41" s="1"/>
  <c r="L49"/>
  <c r="M49" s="1"/>
  <c r="N49" s="1"/>
  <c r="O49" s="1"/>
  <c r="K33"/>
  <c r="M33" s="1"/>
  <c r="N33" s="1"/>
  <c r="O33" s="1"/>
  <c r="A178" i="3"/>
  <c r="B178" s="1"/>
  <c r="M22" i="10"/>
  <c r="N22" s="1"/>
  <c r="K22" s="1"/>
  <c r="L27" i="18"/>
  <c r="M27" s="1"/>
  <c r="N27" s="1"/>
  <c r="O27" s="1"/>
  <c r="M28" i="10"/>
  <c r="N28" s="1"/>
  <c r="K28" s="1"/>
  <c r="J28" l="1"/>
  <c r="F28"/>
  <c r="F22"/>
  <c r="J22"/>
  <c r="I54" i="11"/>
  <c r="A4" i="12"/>
  <c r="O2" i="18"/>
  <c r="J2" i="10"/>
  <c r="A2" s="1"/>
  <c r="I32" i="11" s="1"/>
  <c r="I56" l="1"/>
  <c r="A2" i="18"/>
  <c r="A189" i="3"/>
  <c r="S13" i="11"/>
  <c r="A186" i="3"/>
  <c r="B60" i="11" l="1"/>
  <c r="B62"/>
  <c r="B34"/>
  <c r="B48"/>
</calcChain>
</file>

<file path=xl/sharedStrings.xml><?xml version="1.0" encoding="utf-8"?>
<sst xmlns="http://schemas.openxmlformats.org/spreadsheetml/2006/main" count="609" uniqueCount="333">
  <si>
    <r>
      <t xml:space="preserve">Wszystkie komórki nazwane w komunikacie jako obowiązkowe powinny być wypełnione wartościami liczbowymi w przedziale większe lub równe 0. Bez względu na wybór dziedziny interwencji wypełnienie komórki D8 </t>
    </r>
    <r>
      <rPr>
        <i/>
        <sz val="11"/>
        <rFont val="Arial"/>
        <family val="2"/>
        <charset val="238"/>
      </rPr>
      <t>Liczba Romów na terenie objętym zadaniem</t>
    </r>
    <r>
      <rPr>
        <sz val="11"/>
        <rFont val="Arial"/>
        <family val="2"/>
        <charset val="238"/>
      </rPr>
      <t xml:space="preserve"> jest obowiązkowe. W przypadku, gdy określone warunki nie będą spełnione, w komórce B2 będzie wyświetlony komunikat o błędzie.</t>
    </r>
  </si>
  <si>
    <r>
      <t xml:space="preserve">Arkusz Wskaźniki (zał.2), poprzez komórki E13, 15, 16, 18, 19, 22, 28, 29, 32 jest powiązany z arkuszem Kosztorys (zał.1). Każda wartość wpisana komórkach arkuszu Kosztorys w segmencie </t>
    </r>
    <r>
      <rPr>
        <i/>
        <sz val="11"/>
        <rFont val="Arial"/>
        <family val="2"/>
        <charset val="238"/>
      </rPr>
      <t>Koszty łącznie</t>
    </r>
    <r>
      <rPr>
        <sz val="11"/>
        <rFont val="Arial"/>
        <family val="2"/>
        <charset val="238"/>
      </rPr>
      <t xml:space="preserve"> w pozycji </t>
    </r>
    <r>
      <rPr>
        <i/>
        <sz val="11"/>
        <rFont val="Arial"/>
        <family val="2"/>
        <charset val="238"/>
      </rPr>
      <t>Koszty jednostkowe odnoszą się wyłącznie do liczby Romów</t>
    </r>
    <r>
      <rPr>
        <sz val="11"/>
        <rFont val="Arial"/>
        <family val="2"/>
        <charset val="238"/>
      </rPr>
      <t xml:space="preserve"> (komórki A9-17) powoduje automatyczny wybór właściwego wskaźnika (zał.2) wraz z przypisaniem mu wartości liczbowej.</t>
    </r>
  </si>
  <si>
    <t>Jeśli w komórkach E14,16,17,19, 20, 22, 23, 30, 33 występuje wartość większa od 0, to odpowiednio w komórkach F14,16,17,19, 20, 22, 23, 30, 33 należy wpisać ostateczny wynik dla planowanych wskaźników. W przypadku jeśli w przynajmniej jednej komórce wartość wyniku będzie mniejsza od planowanej, komunikat w wierszu 2 informować będzie, że "Zaplanowane wskaźniki nie zostały osiągnięte".</t>
  </si>
  <si>
    <t>INNE</t>
  </si>
  <si>
    <t>EDUKACJA</t>
  </si>
  <si>
    <t>MIESZKALNICTWO</t>
  </si>
  <si>
    <t>PRACA</t>
  </si>
  <si>
    <t>ZDROWIE</t>
  </si>
  <si>
    <t>I – Kompleksowe działania na rzecz zwiększenia integracji społeczności romskiej o zasięgu lokalnym</t>
  </si>
  <si>
    <t>II – Małe granty</t>
  </si>
  <si>
    <t>III – Ogólnopolskie projekty systemowe</t>
  </si>
  <si>
    <t>Nazwa Programu:</t>
  </si>
  <si>
    <t>Nazwa zadania:</t>
  </si>
  <si>
    <t>Asystent Edukacji Romskiej</t>
  </si>
  <si>
    <t>Edukacja dorosłych</t>
  </si>
  <si>
    <t>Edukacja przedszkolna</t>
  </si>
  <si>
    <t>Publikacje</t>
  </si>
  <si>
    <t>Świetlice i centra integracyjne</t>
  </si>
  <si>
    <t>Transport uczniów</t>
  </si>
  <si>
    <t>Ubezpieczenia NW</t>
  </si>
  <si>
    <t>Wypoczynek dzieci i młodzieży</t>
  </si>
  <si>
    <t>Wyprawka szkolna</t>
  </si>
  <si>
    <t>Zajęcia dodatkowe</t>
  </si>
  <si>
    <t>Spóldzielnie socjalne</t>
  </si>
  <si>
    <t>Staże zawodowe</t>
  </si>
  <si>
    <t>Tworzenie miejsc pracy</t>
  </si>
  <si>
    <t xml:space="preserve">Zakup wyposażenia </t>
  </si>
  <si>
    <t>Diagnostyka</t>
  </si>
  <si>
    <t>Pielęgniarka środowiskowa</t>
  </si>
  <si>
    <t>Profilaktyka zdrowotna</t>
  </si>
  <si>
    <t xml:space="preserve">Szczepienia </t>
  </si>
  <si>
    <t>Turnus rehabilitacyjny</t>
  </si>
  <si>
    <t>Remonty i modernizacje</t>
  </si>
  <si>
    <t xml:space="preserve">Regulacja stanu prawnego </t>
  </si>
  <si>
    <t>Poprawa warunków sanitarnych</t>
  </si>
  <si>
    <t>Inwestycje budowlane</t>
  </si>
  <si>
    <t>wynagrodzenia</t>
  </si>
  <si>
    <t>zakup materiałów i energii</t>
  </si>
  <si>
    <t>usługi obce</t>
  </si>
  <si>
    <t>pozostałe</t>
  </si>
  <si>
    <t>Rodzaj zadania</t>
  </si>
  <si>
    <t>Obszar wsparcia I – Kompleksowe działania na rzecz zwiększenia integracji społeczności romskiej o zasięgu lokalnym</t>
  </si>
  <si>
    <t>Miejscowość:</t>
  </si>
  <si>
    <t>Adres siedziby:</t>
  </si>
  <si>
    <t>Telefon:</t>
  </si>
  <si>
    <t>Fax:</t>
  </si>
  <si>
    <t>E-mail:</t>
  </si>
  <si>
    <t>województwo</t>
  </si>
  <si>
    <t>kujawsko-pomorskie</t>
  </si>
  <si>
    <t>lubelskie</t>
  </si>
  <si>
    <t>lubuskie</t>
  </si>
  <si>
    <t>łódzkie</t>
  </si>
  <si>
    <t>małopolskie</t>
  </si>
  <si>
    <t>mazowieckie</t>
  </si>
  <si>
    <t>ogólnopolski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</si>
  <si>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</si>
  <si>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</si>
  <si>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</si>
  <si>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</si>
  <si>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</si>
  <si>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</si>
  <si>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</si>
  <si>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</si>
  <si>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</si>
  <si>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dolnośląskie</t>
  </si>
  <si>
    <t>Powiat:</t>
  </si>
  <si>
    <t>Gmina:</t>
  </si>
  <si>
    <t>Obszar wsparcia III – Ogólnopolskie projekty systemowe</t>
  </si>
  <si>
    <t>Obszar wsparcia II – Małe granty</t>
  </si>
  <si>
    <t>MIESZKALNICTWO:</t>
  </si>
  <si>
    <t>PRACA:</t>
  </si>
  <si>
    <t>ZDROWIE:</t>
  </si>
  <si>
    <t>- wspieranie i promowanie edukacji wczesnoszkolnej dzieci romskich,</t>
  </si>
  <si>
    <t>- organizowanie dodatkowych zajęć wyrównawczych z języka polskiego w przedszkolach i szkołach, szczególnie na wczesnym etapie edukacji,</t>
  </si>
  <si>
    <t>- pomoc w wyposażeniu uczniów romskich w wyprawki szkolne, w tym głównie w podręczniki oraz ubezpieczaniu uczniów,</t>
  </si>
  <si>
    <t>- egzekwowanie realizacji obowiązku szkolnego,</t>
  </si>
  <si>
    <t>- promowanie wysokiej frekwencji m.in. poprzez nagradzanie uczniów o najwyższej frekwencji dofinansowaniem udziału w zorganizowanym wypoczynku letnim,</t>
  </si>
  <si>
    <t>- wsparcie zadań skierowanych na kształtowanie i rozwój indywidualnych umiejętności dziecka,</t>
  </si>
  <si>
    <t>- podejmowanie działań zmierzających do zmniejszenia udziału uczniów romskich w szkołach specjalnych (współpraca z rodzicami, nauczycielami i asystentami, poradniami psychologiczno-pedagogicznymi),</t>
  </si>
  <si>
    <t xml:space="preserve">- wspieranie edukacji dorosłych – kształcenie ustawiczne, </t>
  </si>
  <si>
    <t>- nacisk na prowadzenie działań integracyjnych, odchodzenie od zadań mających na celu prowadzenie zajęć wyłącznie dla uczniów romskich,</t>
  </si>
  <si>
    <t>- edukacja kulturalna, historyczna i obywatelska,</t>
  </si>
  <si>
    <t>- promowanie interaktywnych i innowacyjnych form kształcenia,</t>
  </si>
  <si>
    <t>- kontynuację wdrażania programów stypendialnych dla uczniów i studentów romskich,</t>
  </si>
  <si>
    <t>- objęcie systemowym wsparciem asystentów edukacji romskiej oraz nauczycieli wspomagających edukację uczniów romskich,</t>
  </si>
  <si>
    <t>- poprawa warunków sanitarnych mieszkań romskich,</t>
  </si>
  <si>
    <t>- wsparcie inwestycji i remontów lokali zajmowanych przez rodziny romskie znajdujące się w szczególnie trudnej sytuacji,</t>
  </si>
  <si>
    <t>- wsparcie infrastrukturalne i remontowe lokali pełniących funkcję świetlic środowiskowych lub siedzib romskich organizacji pozarządowych,</t>
  </si>
  <si>
    <t>- wsparcie inicjatyw samoorganizacji i samopomocy,</t>
  </si>
  <si>
    <t>- wspieranie tworzenia i zatrudniania w spółdzielniach socjalnych,</t>
  </si>
  <si>
    <t>- powiązanie możliwości uzyskania dodatkowego wsparcia (np. remont mieszkania, wsparcie edukacyjne dziecka) od podjęcia przez dorosłych różnych form aktywności zawodowej,</t>
  </si>
  <si>
    <t>- aktywizacja zawodowa kobiet romskich,</t>
  </si>
  <si>
    <t xml:space="preserve">- dążenie do wykorzystywania instrumentów rynku pracy określonych ustawą z dnia 20 kwietnia 2004 r. o promocji zatrudnienia i instytucjach rynku pracy (t.j.: Dz. U. z 2008 r. Nr 69, poz. 415 z późn. zm.), z których Romowie – jako pełnoprawni obywatele polscy – mogą korzystać, </t>
  </si>
  <si>
    <t>- indywidualne wsparcie konsultanta społeczno-zawodowego w zakresie poruszania się po rynku pracy, - możliwości korzystania z dostępnych instrumentów rynku pracy i aktywnego poszukiwania pracy,</t>
  </si>
  <si>
    <t>- aktywizacja Powiatowych Urzędów Pracy w zakresie wparcia mniejszości romskiej,</t>
  </si>
  <si>
    <t>1.</t>
  </si>
  <si>
    <t>2.</t>
  </si>
  <si>
    <t>3.</t>
  </si>
  <si>
    <t xml:space="preserve">Liczba dzieci, które skorzystały z dopłat do edukacji przedszkolnej w ramach Programu </t>
  </si>
  <si>
    <t>4.</t>
  </si>
  <si>
    <t>5.</t>
  </si>
  <si>
    <t>6.</t>
  </si>
  <si>
    <t xml:space="preserve">
</t>
  </si>
  <si>
    <t>INNE (jakie):</t>
  </si>
  <si>
    <t>EDUKACJA:</t>
  </si>
  <si>
    <t>Województwo:</t>
  </si>
  <si>
    <t>WYLICZENIA</t>
  </si>
  <si>
    <t>8.</t>
  </si>
  <si>
    <t>9.</t>
  </si>
  <si>
    <t>komórka przeznaczona do edycji</t>
  </si>
  <si>
    <t>zakup środków trwałych</t>
  </si>
  <si>
    <t>komórka z listą rozwijaną</t>
  </si>
  <si>
    <t>Zwiększenie efektywności działań zmierzających do poprawy stanu infrastruktury mieszkaniowej.</t>
  </si>
  <si>
    <t>Podniesienie poziomu aktywności zawodowej Romów.</t>
  </si>
  <si>
    <t>Zmiana kondycji zdrowotnej Romów poprzez zwiększenie dostępności do usług medycznych oraz profilaktyki.</t>
  </si>
  <si>
    <t>Inne (jakie)</t>
  </si>
  <si>
    <t>Zwiększenie uczestnictwa w edukacji uczniów oraz studentów pochodzenia romskiego.</t>
  </si>
  <si>
    <t>Materiay i surowce</t>
  </si>
  <si>
    <t>Sprzęt i wyposażenie</t>
  </si>
  <si>
    <t>Materiały  dydaktyczne</t>
  </si>
  <si>
    <t>Sprzęt dydaktyczny</t>
  </si>
  <si>
    <t>Środki i materiały medyczne</t>
  </si>
  <si>
    <t>Sprzęt medyczny i rehabilitacyjny</t>
  </si>
  <si>
    <t>Zaplanowane działania:</t>
  </si>
  <si>
    <t>Liczba uczniów wyposażonych w wyprawki szkolne w ramach Programu</t>
  </si>
  <si>
    <t>Liczba uczniów, dla których szkoła podejmuje dodatkowe zadania, mające na celu podtrzymywanie i rozwijanie poczucia tożsamości etnicznej oraz wspomagające edukację tych uczniów (dane SIO)</t>
  </si>
  <si>
    <t>Liczba osób, którym remontowano lub przyznano nowe mieszkania</t>
  </si>
  <si>
    <t>Liczba miejsc pracy w ramach zadań Programu</t>
  </si>
  <si>
    <t>KOREKTA</t>
  </si>
  <si>
    <t>Partnerzy (zał. nr 1)</t>
  </si>
  <si>
    <t>Program</t>
  </si>
  <si>
    <t>Wniosek</t>
  </si>
  <si>
    <t>Kosztorys inne (zał. nr 2)</t>
  </si>
  <si>
    <t>Kosztorys (zał. nr 1)</t>
  </si>
  <si>
    <t>Wskaźniki (zał. nr 2)</t>
  </si>
  <si>
    <t>Omówienie:</t>
  </si>
  <si>
    <t>Kursy, szkolenia</t>
  </si>
  <si>
    <t>Przekwalifikowanie zawodowe</t>
  </si>
  <si>
    <t>KOSZTY</t>
  </si>
  <si>
    <t>Nauczyciel wspomagajacy</t>
  </si>
  <si>
    <t>Pedagog</t>
  </si>
  <si>
    <t>Liczba osób aktywnych zawodowo</t>
  </si>
  <si>
    <t>7.</t>
  </si>
  <si>
    <t>Wniosek (zał. nr 1)</t>
  </si>
  <si>
    <t>Przejdź do arkusza Sprawozdanie i wypełnij właściwe pola.</t>
  </si>
  <si>
    <t>komunikat o błędach</t>
  </si>
  <si>
    <t xml:space="preserve">komórka zablokowana </t>
  </si>
  <si>
    <t>Przejdź do arkusza Wniosek.</t>
  </si>
  <si>
    <t>Dane stanowiące podstawę sprawozdania będą przepisane do poszczególnych arkuszy zgodnie z aktualną zawartością aplikacji.</t>
  </si>
  <si>
    <t>1. Identyfikuj uczestnika Programu:</t>
  </si>
  <si>
    <t>2. Sformułuj nazwę zadania:</t>
  </si>
  <si>
    <t>WNIOSEK NA REALIZACJĘ ZADANIA W RAMACH PROGRAMU INTEGRACJI</t>
  </si>
  <si>
    <t>Informacja czy uczestnik planuje pobieranie opłat od adresatów zadania:</t>
  </si>
  <si>
    <t>Cel zadania:</t>
  </si>
  <si>
    <t>Uczestnik Programu:</t>
  </si>
  <si>
    <t>Osoba odpowiedzialna za realizację zadania:</t>
  </si>
  <si>
    <t>MAŁE GRANTY</t>
  </si>
  <si>
    <t xml:space="preserve"> - dążenie do wykorzystywania instrumentów rynku pracy określonych ustawą z dnia 2004 r. o promocji zatrudnienia i instytucjach rynku pracy (t.j.: Dz. U. z 2008 r. Nr 69, poz. 415 z późn. zm.), z których Romowie – jako pełnoprawni obywatele polscy – mogą korzystać,</t>
  </si>
  <si>
    <t xml:space="preserve"> - aktywizacja Powiatowych Urzędów Pracy w zakresie wsparcia mniejszości romskiej,</t>
  </si>
  <si>
    <t xml:space="preserve"> - wspieranie i promowanie edukacji wczesnoszkolnej dzieci romskich,</t>
  </si>
  <si>
    <t xml:space="preserve"> - organizowanie dodatkowych zajęć wyrównawczych z języka polskiego w przedszkolach i szkołach, szczególnie na wczesnym etapie edukacji,</t>
  </si>
  <si>
    <t xml:space="preserve"> - pomoc w wyposażeniu uczniów romskich w wyprawki szkolne, w tym głównie w podręczniki oraz ubezpieczaniu uczniów,</t>
  </si>
  <si>
    <t xml:space="preserve"> - egzekwowanie realizacji obowiązku szkolnego,</t>
  </si>
  <si>
    <t xml:space="preserve"> - promowanie wysokiej frekwencji m.in. poprzez nagradzanie uczniów o najwyższej frekwencji dofinansowaniem udziału w zorganizowanym wypoczynku letnim,</t>
  </si>
  <si>
    <t xml:space="preserve"> - wsparcie zadań skierowanych na kształtowanie i rozwój indywidualnych umiejętności dziecka,</t>
  </si>
  <si>
    <t xml:space="preserve"> - podejmowanie działań zmierzających do zmniejszenia udziału uczniów romskich w szkołach specjalnych (współpraca z rodzicami, nauczycielami i asystentami, poradniami psychologiczno-pedagogicznymi),</t>
  </si>
  <si>
    <t xml:space="preserve"> - wspieranie edukacji dorosłych – kształcenie ustawiczne, </t>
  </si>
  <si>
    <t xml:space="preserve"> - nacisk na prowadzenie działań integracyjnych, odchodzenie od zadań mających na celu prowadzenie zajęć wyłącznie dla uczniów romskich,</t>
  </si>
  <si>
    <t xml:space="preserve"> - edukacja kulturalna, historyczna i obywatelska,</t>
  </si>
  <si>
    <t xml:space="preserve"> - promowanie interaktywnych i innowacyjnych form kształcenia,</t>
  </si>
  <si>
    <t xml:space="preserve"> - kontynuację wdrażania programów stypendialnych dla uczniów i studentów romskich,</t>
  </si>
  <si>
    <t xml:space="preserve"> - objęcie systemowym wsparciem asystentów edukacji romskiej oraz nauczycieli wspomagających edukację uczniów romskich,</t>
  </si>
  <si>
    <t xml:space="preserve"> - poprawa warunków sanitarnych mieszkań romskich,</t>
  </si>
  <si>
    <t xml:space="preserve"> - wsparcie inicjatyw samoorganizacji i samopomocy,</t>
  </si>
  <si>
    <t xml:space="preserve"> - wspieranie tworzenia i zatrudniania w spółdzielniach socjalnych,</t>
  </si>
  <si>
    <t xml:space="preserve"> - powiązanie możliwości uzyskania dodatkowego wsparcia (np. remont mieszkania, wsparcie edukacyjne dziecka) od podjęcia przez dorosłych różnych form aktywności zawodowej,</t>
  </si>
  <si>
    <t xml:space="preserve"> - aktywizacja zawodowa kobiet romskich,</t>
  </si>
  <si>
    <t xml:space="preserve"> - indywidualne wsparcie konsultanta społeczno-zawodowego w zakresie poruszania się po rynku pracy, - możliwości korzystania z dostępnych instrumentów rynku pracy i aktywnego poszukiwania pracy,</t>
  </si>
  <si>
    <t xml:space="preserve"> - wykorzystanie dotychczasowych form pomocy prozatrudnieniowej (tj. tworzenie nowych miejsc pracy, - subsydiowanie zatrudnienia, szkolenia, organizacja staży zawodowych, prac interwencyjnych),</t>
  </si>
  <si>
    <t xml:space="preserve"> - stosowanie zindywidualizowanych form wsparcia dla Romów w działaniach podejmowanych  na rynku pracy,</t>
  </si>
  <si>
    <t xml:space="preserve"> - promowanie działań, mających na celu podważenie negatywnego wizerunku Romów w kontekście ich możliwości i chęci do włączenia się w rynek pracy,</t>
  </si>
  <si>
    <t xml:space="preserve"> - propagowanie zachowań prozdrowotnych, w szczególności poprzez zachęcanie do indywidualnej odpowiedzialności za własne zdrowie,</t>
  </si>
  <si>
    <t xml:space="preserve"> - wczesną wielospecjalistyczną i kompleksową opiekę nad dzieckiem,</t>
  </si>
  <si>
    <t xml:space="preserve"> - profilaktyczne badania lekarskie w celu wczesnego rozpoznania chorób, ze szczególnym - uwzględnieniem chorób układu krążenia oraz chorób nowotworowych,</t>
  </si>
  <si>
    <t xml:space="preserve"> - promocja zdrowia i profilaktykę, w tym profilaktyka stomatologiczna obejmująca dzieci i młodzież,</t>
  </si>
  <si>
    <t xml:space="preserve"> - profilaktyka obejmująca kobiety w ciąży,</t>
  </si>
  <si>
    <t xml:space="preserve"> - profilaktyczna opieka zdrowotna nad dziećmi i młodzieżą w środowisku nauczania i wychowania,</t>
  </si>
  <si>
    <t xml:space="preserve"> - wykonywanie szczepień ochronnych,</t>
  </si>
  <si>
    <t xml:space="preserve"> - kontynuowanie działalności pielęgniarek środowiskowych,</t>
  </si>
  <si>
    <t xml:space="preserve"> - profilaktyka związana z uzależnieniami wśród młodzieży i dorosłych,</t>
  </si>
  <si>
    <t xml:space="preserve"> - szkolenia w zakresie pierwszej pomocy,</t>
  </si>
  <si>
    <t xml:space="preserve"> - szkolenia dotyczące życia w rodzinie, planowania rodziny, przebiegu ciąży, opieki nad noworodkiem,</t>
  </si>
  <si>
    <t xml:space="preserve"> - organizacja akcji prozdrowotnych i badań skierowanych do określonych grup chorych lub zagrożonych  daną chorobą,</t>
  </si>
  <si>
    <t xml:space="preserve"> - działania zmierzających do objęcia opieką rodzin z małymi dziećmi (edukacja i działania zdrowotne),</t>
  </si>
  <si>
    <t xml:space="preserve"> - kolportaż materiałów informacyjnych dotyczących zagadnień zdrowotnych i zagrożeń,</t>
  </si>
  <si>
    <t xml:space="preserve"> - promocja innowacyjnych projektów w zakresie profilaktyki i opieki medycznej,</t>
  </si>
  <si>
    <t xml:space="preserve"> - wsparcie inwestycji lokali zajmowanych przez rodziny romskie znajdujące się w szczególnie trudnej sytuacji,</t>
  </si>
  <si>
    <t xml:space="preserve"> - wsparcie remontów lokali zajmowanych przez rodziny romskie znajdujące się w szczególnie trudnej sytuacji,</t>
  </si>
  <si>
    <t xml:space="preserve"> - wsparcie infrastrukturalne i remontowe lokali pełniących funkcję świetlic środowiskowych,</t>
  </si>
  <si>
    <t xml:space="preserve"> - wsparcie infrastrukturalne i remontowe siedzib romskich organizacji pozarządowych,</t>
  </si>
  <si>
    <t>Liczba dzieci objętych obowiązkiem szkolnym</t>
  </si>
  <si>
    <t>Liczba dzieci realizujących obowiązek szkolny</t>
  </si>
  <si>
    <t>Liczba dzieci w wieku 5 - 14 lat</t>
  </si>
  <si>
    <t>Liczba osób objętych wsparciem pomocy społecznej</t>
  </si>
  <si>
    <t>Liczba dzieci biorących udział w zajęciach organizowanych w świetlicach i centrach integracyjnych</t>
  </si>
  <si>
    <t>Celem zachowania kompletnej dokumentacji zadania w wersji elektronicznej, zaleca się skopiowanie całej aplikacji. W innym przypadku sporządzenie korekty w naszej aplikacji, spowoduje utratę danych pierwotnych.</t>
  </si>
  <si>
    <t>KOREKTA I</t>
  </si>
  <si>
    <t>KOREKTA II</t>
  </si>
  <si>
    <t>KOREKTA III</t>
  </si>
  <si>
    <t xml:space="preserve">Należy postępować zgodnie z zasadami określonymi w pkt. 10 - 12. </t>
  </si>
  <si>
    <t>ŁĄCZNIE:</t>
  </si>
  <si>
    <t>WYDATKI</t>
  </si>
  <si>
    <t>KOSZTORYS ZADANIA NA ROK:</t>
  </si>
  <si>
    <t>ZESTAWIENIE WYDATKÓW NA REALIZACJĘ ZADANIA W ROKU:</t>
  </si>
  <si>
    <t>SPRAWOZDANIE Z REALIZACJI ZADANIA W RAMACH PROGRAMU INTEGRACJI</t>
  </si>
  <si>
    <t>Przejdź do arkusza Spr. wydatki (zał. 1) i wypełnij kolumnę wydatki.</t>
  </si>
  <si>
    <t>Spr. wskaźniki (zał. nr 2)</t>
  </si>
  <si>
    <t>plan</t>
  </si>
  <si>
    <t>Sprawozdanie z wydatków (zał. nr 1)</t>
  </si>
  <si>
    <t>Rodzaj wydatków</t>
  </si>
  <si>
    <t>bazowe</t>
  </si>
  <si>
    <t>rodzaj zadania</t>
  </si>
  <si>
    <t>dotacja</t>
  </si>
  <si>
    <t>liczba</t>
  </si>
  <si>
    <t>Liczba dzieci pobierających naukę w placówkach szkolnictwa specjalnego, dla których szkoła podejmuje dodatkowe zadania, mające na celu podtrzymywanie i rozwijanie poczucia tożsamości etnicznej oraz wspomagające edukację tych uczniów (dane SIO)</t>
  </si>
  <si>
    <t>na 1 w zł</t>
  </si>
  <si>
    <t>Wniosek - wskaźniki (zał. nr 2)</t>
  </si>
  <si>
    <t>inne</t>
  </si>
  <si>
    <t>razem</t>
  </si>
  <si>
    <t>Tworzenie miejsc pracy (z wyłączeniem zadań z edukacji i mieszkalnictwa)</t>
  </si>
  <si>
    <t>Asystent Edukacji Romskiej (zatrudniony ze środków rezerwy celowej)</t>
  </si>
  <si>
    <t>10.</t>
  </si>
  <si>
    <t>11.</t>
  </si>
  <si>
    <t>12.</t>
  </si>
  <si>
    <t>Nie wymagają podpisu.</t>
  </si>
  <si>
    <t>Kolejne kroki zalecane podczas przygotowywania wniosku na zadanie oraz korekt i sprawozdań</t>
  </si>
  <si>
    <t>Liczba osób pracujących zawodowo</t>
  </si>
  <si>
    <t>Liczba osób bezrobotnych (zarejestrowanych w PUP)</t>
  </si>
  <si>
    <t>I. Liczba Romów na terenie objętym zadaniem</t>
  </si>
  <si>
    <t>13.</t>
  </si>
  <si>
    <t>14.</t>
  </si>
  <si>
    <t>15.</t>
  </si>
  <si>
    <t>16.</t>
  </si>
  <si>
    <t>17.</t>
  </si>
  <si>
    <t>18.</t>
  </si>
  <si>
    <t>wynik</t>
  </si>
  <si>
    <t>Wskaźniki: (dane bazowe i planowane) dotyczą osób pochodzenia romskiego</t>
  </si>
  <si>
    <t xml:space="preserve"> - promowanie wysokiej frekwencji m.in. poprzez nagradzanie uczniów o najwyższej frekwencji dofinansowaniem udziału w zorganizowanym wypoczynku,</t>
  </si>
  <si>
    <t>KOSZTY ŁĄCZNIE:</t>
  </si>
  <si>
    <t>Zaplanowane działania (wybierz minimum jedno działanie w ramach zdefiniowanej dziedziny):</t>
  </si>
  <si>
    <t>W przypadku zadań realizowanych przez organizacje niezaliczone do sektora finansów publicznych - osoby wskazane w KRS, a w przypadku pozostałych kierownik tych jednostek.</t>
  </si>
  <si>
    <t>8. Drukowanie dokumentów. Zaleca się wykorzystanie opcji "Drukuj zaznaczenie"</t>
  </si>
  <si>
    <t>9. Podpisanie Wniosku - uczestnik Programu</t>
  </si>
  <si>
    <t>11. Podpisanie Kosztorysu (zał. nr 1) - uczestnik Programu</t>
  </si>
  <si>
    <t>12. Przygotowanie korekty Programu</t>
  </si>
  <si>
    <t>13. Wybierz dokumenty, które chcesz korygować i zmień ich status</t>
  </si>
  <si>
    <t>14. Drukowanie skorygowanych dokumentów. Zaleca się wykorzystanie opcji "Drukuj zaznaczenie"</t>
  </si>
  <si>
    <t>15. Podpisanie skorygowanych dokumentów</t>
  </si>
  <si>
    <t>16. Przygotowanie sprawozdania z realizacji Programu z danego roku</t>
  </si>
  <si>
    <t>17. Na kompletne sprawozdanie składają się: Sprawozdanie, Spr. wydatki (zał. 1) oraz Spr. wskaźniki (zał. 2)</t>
  </si>
  <si>
    <t>18. Przygotuj sprawozdanie z wydatków</t>
  </si>
  <si>
    <t>19. Przygotuj sprawozdanie z mierników</t>
  </si>
  <si>
    <t>21. Podpisanie arkuszy sprawozdań</t>
  </si>
  <si>
    <t>Planowanie</t>
  </si>
  <si>
    <t>3. Określaj dziedzinę interwencji</t>
  </si>
  <si>
    <t>4. Wybierz rok realizacji zadania</t>
  </si>
  <si>
    <t>Wskaźniki (zał.2)</t>
  </si>
  <si>
    <t>Kosztorys (zał.1)</t>
  </si>
  <si>
    <t>W komórkach A40 - 54 (listy rozwijane) planujemy działania poprzez wybór właściwych, obejmujących wyłącznie wcześniej zdefiniowaną dziedzinę oraz zaplanowane koszty.</t>
  </si>
  <si>
    <t>Spr. wydatki (zał.1)</t>
  </si>
  <si>
    <t>Spr. wskaźniki (zał.2)</t>
  </si>
  <si>
    <t>Sprawdź czy osiągnięto zaplanowane wskaźniki. Przejdź do arkusza Spr. wskaźniki (zał. 2) i wypełnij kolumnę wynik.</t>
  </si>
  <si>
    <t>Miejscowość lub miejscowości:</t>
  </si>
  <si>
    <t>Miejsce i termin realizacji zadania:</t>
  </si>
  <si>
    <t>Termin (od - do):</t>
  </si>
  <si>
    <t>Pozostałe koszty</t>
  </si>
  <si>
    <t>Zakup materiałów i wyposażenia (w tym: materiały biurowe, dydaktyczne, środki czystości)</t>
  </si>
  <si>
    <t>Wynagrodzenia</t>
  </si>
  <si>
    <t>Pochodne od wynagrodzeń</t>
  </si>
  <si>
    <t>Zakup środków trwałych</t>
  </si>
  <si>
    <t>Koszty energii</t>
  </si>
  <si>
    <t>Usługi (w tym transportowe)</t>
  </si>
  <si>
    <t>Usługi obce</t>
  </si>
  <si>
    <t>dziedzina</t>
  </si>
  <si>
    <t>koszt</t>
  </si>
  <si>
    <t>rodzaj kosztów</t>
  </si>
  <si>
    <t>Asystent Edukacji Romskiej (zat.ze środków rezerwy cel.)</t>
  </si>
  <si>
    <t>Tworzenie miejsc pracy (z wył. edukacji i mieszkalnictwa)</t>
  </si>
  <si>
    <t>Romski personel świetlic i centrów integracyjnych</t>
  </si>
  <si>
    <t>Świetlice i centra integracyjne (działalność)</t>
  </si>
  <si>
    <t>Koszty jednostkowe odnoszą się wyłącznie do liczby Romów</t>
  </si>
  <si>
    <t>Wskaźniki: wynik</t>
  </si>
  <si>
    <t>Tworzenie miejsc pracy (mieszkalnictwo)</t>
  </si>
  <si>
    <t>5. Zaplanuj działania dla poszczególnych obszarów:</t>
  </si>
  <si>
    <t>ghgjgfhgjgjghg</t>
  </si>
  <si>
    <t>Liczba asystentów edukacji romskiej zatrudnionych z Programu (w całości lub części)</t>
  </si>
  <si>
    <t>6. Przygotuj kosztorys</t>
  </si>
  <si>
    <t>7.  Określaj wskaźniki</t>
  </si>
  <si>
    <t>10. Wskaźniki (zał. nr 2)</t>
  </si>
  <si>
    <t>Przejdź do arkusza Wskaźniki (zał. 2).</t>
  </si>
  <si>
    <t>Przejdź do arkusza Kosztorys (zał. 1).</t>
  </si>
  <si>
    <t>20. Przy drukowaniu przygotowanych dokumentów zaleca się wykorzystanie opcji "Drukuj zaznaczenie"</t>
  </si>
  <si>
    <t>Opis zadania uwzględniający diagnozę problemu (jeśli objętość treści przekracza możliwości komórki, opis zadania sporządź na oddzielnej kartce i załącz do wniosku):</t>
  </si>
  <si>
    <t>Liczba osób korzystających z innych form zatrudnienia w ramach zadań Programu z wyłączeniem zadań w dziedzinie edukacja i mieszkalnictwo</t>
  </si>
  <si>
    <t>Liczba osób korzystających z kursów, staży i szkoleń podnoszących kwalifikacje zawodowe</t>
  </si>
  <si>
    <t>Liczba osób objętych badaniami profilaktycznymi w tym szczepieniami ochronnymi</t>
  </si>
  <si>
    <t>Liczba osób zatrudnionych w ramach zadań finansowanych z Programu (romski personel świetlicy lub innej placówki edukacyjnej)</t>
  </si>
  <si>
    <t>Liczba osób korzystających z innych form zatrudnienia w ramach zadań Programu w mieszkalnictwie</t>
  </si>
  <si>
    <t>Liczba osób zatrudnionych w ramach zadań finansowanych z Programu (personel świetlicy lub innej placówki edukacyjnej)</t>
  </si>
  <si>
    <t>Liczba osób korzystających z innych form zatrudnienia w ramach zadań Programu z wyłączeniem zadań w dziedzinie edukacja</t>
  </si>
  <si>
    <t>Liczba osób korzystających z kursów i szkoleń podnoszących kwalifikacje zawodowe</t>
  </si>
  <si>
    <t>UWAGA  - jeśli objętość treści omówienia przekracza możliwości komórki, omówienie działania sporządź na oddzielnej kartce i załącz do sprawozdania</t>
  </si>
  <si>
    <r>
      <t xml:space="preserve">Arkusz Planowanie poprzez komórkę B24 - </t>
    </r>
    <r>
      <rPr>
        <i/>
        <sz val="11"/>
        <rFont val="Arial"/>
        <family val="2"/>
        <charset val="238"/>
      </rPr>
      <t>Określaj dziedzinę interwencji</t>
    </r>
    <r>
      <rPr>
        <sz val="11"/>
        <rFont val="Arial"/>
        <family val="2"/>
        <charset val="238"/>
      </rPr>
      <t xml:space="preserve"> (lista rozwijana) jest powiązany z arkuszem Wskaźniki (zał. 2). W zależności od wyboru dziedziny interwencji w arkuszu Planowanie, Wnioskodawca wypełnia w arkuszu Wskaźniki (zał. 2) dane dotyczące wyłącznie tej dziedziny. W arkuszu Wskaźniki (zał. 2) należy zwrócić uwagę na komórki: B9, B20, B23 oraz B31, które poprzez zamieszczone tam komunikaty ułatwią pracę. Gdy w polu B24 (arkusz Planowanie) wybierzemy np. edukację, komunikat zamieszczony w polu B9 (Wskaźniki (zał. 2)) pomoże w podjęciu właściwych czynności.</t>
    </r>
  </si>
  <si>
    <t xml:space="preserve">Arkusz Kosztorys (zał.1) składa się z dwóch segmentów, z których pierwszy obejmuje wyłącznie koszty zdefiniowane w arkuszu Wskaźniki (zał.2), a drugi pozostałe koszty. W komórkach A31-71 (segment Koszty - listy rozwijane) zamieszczone są wyłącznie rodzaje zadań, które nie są powiązane z przyjętymi Wskaźnikami (zał. 2). </t>
  </si>
  <si>
    <r>
      <t xml:space="preserve">W segmencie Koszty pozostawienie pustego pola w kolumnie G </t>
    </r>
    <r>
      <rPr>
        <i/>
        <sz val="11"/>
        <rFont val="Arial"/>
        <family val="2"/>
        <charset val="238"/>
      </rPr>
      <t>dotacja</t>
    </r>
    <r>
      <rPr>
        <sz val="11"/>
        <rFont val="Arial"/>
        <family val="2"/>
        <charset val="238"/>
      </rPr>
      <t xml:space="preserve"> lub H </t>
    </r>
    <r>
      <rPr>
        <i/>
        <sz val="11"/>
        <rFont val="Arial"/>
        <family val="2"/>
        <charset val="238"/>
      </rPr>
      <t>inne</t>
    </r>
    <r>
      <rPr>
        <sz val="11"/>
        <rFont val="Arial"/>
        <family val="2"/>
        <charset val="238"/>
      </rPr>
      <t xml:space="preserve"> jest równoznaczne z wartością 0.</t>
    </r>
  </si>
  <si>
    <t>Należy wypełnić kolumny C i D. Pozostawienie pustego pola w kolumnie C lub D jest równoznaczne z wartością 0.</t>
  </si>
  <si>
    <t xml:space="preserve"> - kontynuacja wdrażania programów stypendialnych dla uczniów i studentów romskich,</t>
  </si>
  <si>
    <t xml:space="preserve"> - możliwości korzystania z dostępnych instrumentów rynku pracy i aktywnego poszukiwania,</t>
  </si>
  <si>
    <t xml:space="preserve"> - indywidualne wsparcie konsultanta społeczno-zawodowego w zakresie poruszania się po rynku pracy,</t>
  </si>
  <si>
    <t xml:space="preserve"> - wczesna wielospecjalistyczna i kompleksowa opieka nad dzieckiem,</t>
  </si>
  <si>
    <t xml:space="preserve"> - profilaktyczne badania lekarskie w celu wczesnego rozpoznania chorób, ze szczególnym uwzględnieniem chorób układu krążenia oraz chorób nowotworowych,</t>
  </si>
  <si>
    <t xml:space="preserve"> - promocja zdrowia i profilaktyka, w tym profilaktyka stomatologiczna obejmująca dzieci i młodzież,</t>
  </si>
  <si>
    <t xml:space="preserve"> - wykorzystanie dotychczasowych form pomocy prozatrudnieniowej (tj. tworzenie nowych miejsc pracy, subsydiowanie zatrudnienia, szkolenia, organizacja staży zawodowych, prac interwencyjnych),</t>
  </si>
  <si>
    <t xml:space="preserve"> - działania zmierzające do objęcia opieką rodzin z małymi dziećmi (edukacja i działania zdrowotne),</t>
  </si>
  <si>
    <t xml:space="preserve"> - wspieranie edukacji dorosłych - kształcenie ustawiczne, </t>
  </si>
  <si>
    <t xml:space="preserve"> - organizacja akcji prozdrowotnych i badań skierowanych do określonych grup chorych lub zagrożonych daną chorobą,</t>
  </si>
  <si>
    <t>Diagnostyka, profilaktyka zdrowotna w tym szczepienia</t>
  </si>
  <si>
    <t>Spółdzielnie socjalne</t>
  </si>
  <si>
    <t>SPOŁECZNOŚCI ROMSKIEJ W POLSCE NA ROK</t>
  </si>
  <si>
    <t>Informacja nt. miejsca, w którym umieszczono logo Programu lub informacja o realizowaniu zadania dzięki dotacji Ministra Administracji i Cyfryzacji w ramach Programu integracji społeczności romskiej w Polsce:</t>
  </si>
  <si>
    <t>SPOŁECZNOŚCI ROMSKIEJ W POLSCE, W ROKU</t>
  </si>
  <si>
    <t>Informacja nt. miejsca, w którym, w przypadku przyznania dotacji, umieszczone zostanie logo Programu lub informacja o realizowaniu zadania dzięki dotacji Ministra Administracji i Cyfryzacji w ramach Programu integracji społeczności romskiej w Polsce:</t>
  </si>
  <si>
    <t>WNIOSKI NA REALIZACJĘ ZADAŃ W RAMACH PROGRAMU INTEGRACJI SPOŁECZNOŚCI ROMSKIEJ W POLSCE (MAŁE GRANTY) dotyczyć mogą wyłącznie jednej dziedziny interwencji</t>
  </si>
</sst>
</file>

<file path=xl/styles.xml><?xml version="1.0" encoding="utf-8"?>
<styleSheet xmlns="http://schemas.openxmlformats.org/spreadsheetml/2006/main">
  <numFmts count="1">
    <numFmt numFmtId="167" formatCode="00\-000"/>
  </numFmts>
  <fonts count="138">
    <font>
      <sz val="11"/>
      <color theme="1"/>
      <name val="Calibri"/>
      <family val="2"/>
      <charset val="238"/>
      <scheme val="minor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1"/>
      <color indexed="9"/>
      <name val="Calibri"/>
      <family val="2"/>
      <charset val="238"/>
    </font>
    <font>
      <b/>
      <i/>
      <sz val="12"/>
      <color indexed="8"/>
      <name val="Times New Roman"/>
      <family val="1"/>
      <charset val="238"/>
    </font>
    <font>
      <sz val="11"/>
      <color indexed="9"/>
      <name val="Times New Roman"/>
      <family val="1"/>
      <charset val="238"/>
    </font>
    <font>
      <b/>
      <sz val="11"/>
      <color indexed="9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sz val="11"/>
      <color indexed="9"/>
      <name val="Calibri"/>
      <family val="2"/>
      <charset val="238"/>
    </font>
    <font>
      <b/>
      <sz val="11"/>
      <color indexed="60"/>
      <name val="Times New Roman"/>
      <family val="1"/>
      <charset val="238"/>
    </font>
    <font>
      <b/>
      <sz val="12"/>
      <color indexed="60"/>
      <name val="Calibri"/>
      <family val="2"/>
      <charset val="238"/>
    </font>
    <font>
      <sz val="11"/>
      <color indexed="49"/>
      <name val="Calibri"/>
      <family val="2"/>
      <charset val="238"/>
    </font>
    <font>
      <sz val="16"/>
      <color indexed="8"/>
      <name val="Calibri"/>
      <family val="2"/>
      <charset val="238"/>
    </font>
    <font>
      <i/>
      <sz val="14"/>
      <color indexed="8"/>
      <name val="Times New Roman"/>
      <family val="1"/>
      <charset val="238"/>
    </font>
    <font>
      <b/>
      <i/>
      <sz val="12"/>
      <color indexed="6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10"/>
      <name val="Calibri"/>
      <family val="2"/>
      <charset val="238"/>
    </font>
    <font>
      <b/>
      <i/>
      <sz val="16"/>
      <color indexed="60"/>
      <name val="Times New Roman"/>
      <family val="1"/>
      <charset val="238"/>
    </font>
    <font>
      <sz val="14"/>
      <color indexed="8"/>
      <name val="Calibri"/>
      <family val="2"/>
      <charset val="238"/>
    </font>
    <font>
      <b/>
      <sz val="14"/>
      <color indexed="9"/>
      <name val="Times New Roman"/>
      <family val="1"/>
      <charset val="238"/>
    </font>
    <font>
      <b/>
      <sz val="14"/>
      <color indexed="9"/>
      <name val="Calibri"/>
      <family val="2"/>
      <charset val="238"/>
    </font>
    <font>
      <b/>
      <i/>
      <sz val="14"/>
      <color indexed="60"/>
      <name val="Times New Roman"/>
      <family val="1"/>
      <charset val="238"/>
    </font>
    <font>
      <sz val="14"/>
      <color indexed="60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name val="Times New Roman"/>
      <family val="1"/>
      <charset val="238"/>
    </font>
    <font>
      <b/>
      <sz val="11"/>
      <color indexed="62"/>
      <name val="Times New Roman"/>
      <family val="1"/>
      <charset val="238"/>
    </font>
    <font>
      <b/>
      <sz val="12"/>
      <color indexed="62"/>
      <name val="Times New Roman"/>
      <family val="1"/>
      <charset val="238"/>
    </font>
    <font>
      <sz val="11"/>
      <color indexed="18"/>
      <name val="Calibri"/>
      <family val="2"/>
      <charset val="238"/>
    </font>
    <font>
      <b/>
      <i/>
      <sz val="12"/>
      <color indexed="18"/>
      <name val="Times New Roman"/>
      <family val="1"/>
      <charset val="238"/>
    </font>
    <font>
      <b/>
      <sz val="11"/>
      <color indexed="18"/>
      <name val="Times New Roman"/>
      <family val="1"/>
      <charset val="238"/>
    </font>
    <font>
      <sz val="11"/>
      <color indexed="18"/>
      <name val="Times New Roman"/>
      <family val="1"/>
      <charset val="238"/>
    </font>
    <font>
      <sz val="10"/>
      <color indexed="1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b/>
      <i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14"/>
      <color indexed="16"/>
      <name val="Times New Roman"/>
      <family val="1"/>
      <charset val="238"/>
    </font>
    <font>
      <b/>
      <sz val="8"/>
      <color indexed="18"/>
      <name val="Times New Roman"/>
      <family val="1"/>
      <charset val="238"/>
    </font>
    <font>
      <sz val="8"/>
      <color indexed="1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9"/>
      <color indexed="62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name val="Calibri"/>
      <family val="2"/>
      <charset val="238"/>
    </font>
    <font>
      <b/>
      <sz val="16"/>
      <name val="Times New Roman"/>
      <family val="1"/>
      <charset val="238"/>
    </font>
    <font>
      <sz val="10"/>
      <color indexed="8"/>
      <name val="Arial"/>
      <family val="2"/>
      <charset val="238"/>
    </font>
    <font>
      <sz val="10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color indexed="49"/>
      <name val="Calibri"/>
      <family val="2"/>
      <charset val="238"/>
    </font>
    <font>
      <b/>
      <sz val="8"/>
      <color indexed="10"/>
      <name val="Times New Roman"/>
      <family val="1"/>
      <charset val="238"/>
    </font>
    <font>
      <sz val="11"/>
      <color indexed="60"/>
      <name val="Calibri"/>
      <family val="2"/>
      <charset val="238"/>
    </font>
    <font>
      <sz val="11"/>
      <color indexed="6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1"/>
      <color indexed="10"/>
      <name val="Calibri"/>
      <family val="2"/>
      <charset val="238"/>
    </font>
    <font>
      <b/>
      <sz val="11"/>
      <color indexed="10"/>
      <name val="Times New Roman"/>
      <family val="1"/>
      <charset val="238"/>
    </font>
    <font>
      <i/>
      <sz val="11"/>
      <color indexed="10"/>
      <name val="Times New Roman"/>
      <family val="1"/>
      <charset val="238"/>
    </font>
    <font>
      <sz val="11"/>
      <name val="Calibri"/>
      <family val="2"/>
      <charset val="238"/>
    </font>
    <font>
      <sz val="8"/>
      <name val="Times New Roman"/>
      <family val="1"/>
      <charset val="238"/>
    </font>
    <font>
      <sz val="8"/>
      <color indexed="49"/>
      <name val="Times New Roman"/>
      <family val="1"/>
      <charset val="238"/>
    </font>
    <font>
      <sz val="11"/>
      <name val="Arial"/>
      <family val="2"/>
      <charset val="238"/>
    </font>
    <font>
      <b/>
      <u/>
      <sz val="14"/>
      <name val="Arial"/>
      <family val="2"/>
      <charset val="238"/>
    </font>
    <font>
      <b/>
      <i/>
      <sz val="12"/>
      <color indexed="57"/>
      <name val="Times New Roman"/>
      <family val="1"/>
      <charset val="238"/>
    </font>
    <font>
      <sz val="11"/>
      <color indexed="57"/>
      <name val="Calibri"/>
      <family val="2"/>
      <charset val="238"/>
    </font>
    <font>
      <b/>
      <i/>
      <sz val="11"/>
      <color indexed="57"/>
      <name val="Times New Roman"/>
      <family val="1"/>
      <charset val="238"/>
    </font>
    <font>
      <b/>
      <sz val="12"/>
      <color indexed="57"/>
      <name val="Times New Roman"/>
      <family val="1"/>
      <charset val="238"/>
    </font>
    <font>
      <sz val="11"/>
      <color indexed="57"/>
      <name val="Calibri"/>
      <family val="2"/>
      <charset val="238"/>
    </font>
    <font>
      <b/>
      <sz val="11"/>
      <color indexed="57"/>
      <name val="Calibri"/>
      <family val="2"/>
      <charset val="238"/>
    </font>
    <font>
      <b/>
      <sz val="11"/>
      <color indexed="57"/>
      <name val="Times New Roman"/>
      <family val="1"/>
      <charset val="238"/>
    </font>
    <font>
      <sz val="9"/>
      <color indexed="57"/>
      <name val="Times New Roman"/>
      <family val="1"/>
      <charset val="238"/>
    </font>
    <font>
      <b/>
      <sz val="10"/>
      <color indexed="57"/>
      <name val="Times New Roman"/>
      <family val="1"/>
      <charset val="238"/>
    </font>
    <font>
      <b/>
      <sz val="10"/>
      <color indexed="57"/>
      <name val="Calibri"/>
      <family val="2"/>
      <charset val="238"/>
    </font>
    <font>
      <b/>
      <sz val="9"/>
      <color indexed="57"/>
      <name val="Times New Roman"/>
      <family val="1"/>
      <charset val="238"/>
    </font>
    <font>
      <sz val="10"/>
      <color indexed="57"/>
      <name val="Times New Roman"/>
      <family val="1"/>
      <charset val="238"/>
    </font>
    <font>
      <sz val="8"/>
      <color indexed="57"/>
      <name val="Times New Roman"/>
      <family val="1"/>
      <charset val="238"/>
    </font>
    <font>
      <b/>
      <sz val="8"/>
      <color indexed="57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8"/>
      <color indexed="60"/>
      <name val="Times New Roman"/>
      <family val="1"/>
      <charset val="238"/>
    </font>
    <font>
      <i/>
      <sz val="8"/>
      <color indexed="60"/>
      <name val="Times New Roman"/>
      <family val="1"/>
      <charset val="238"/>
    </font>
    <font>
      <sz val="11"/>
      <color indexed="57"/>
      <name val="Times New Roman"/>
      <family val="1"/>
      <charset val="238"/>
    </font>
    <font>
      <b/>
      <sz val="14"/>
      <color indexed="57"/>
      <name val="Times New Roman"/>
      <family val="1"/>
      <charset val="238"/>
    </font>
    <font>
      <sz val="14"/>
      <color indexed="57"/>
      <name val="Calibri"/>
      <family val="2"/>
      <charset val="238"/>
    </font>
    <font>
      <sz val="9"/>
      <color indexed="5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i/>
      <sz val="16"/>
      <color indexed="57"/>
      <name val="Times New Roman"/>
      <family val="1"/>
      <charset val="238"/>
    </font>
    <font>
      <sz val="10"/>
      <color indexed="57"/>
      <name val="Calibri"/>
      <family val="2"/>
      <charset val="238"/>
    </font>
    <font>
      <b/>
      <sz val="9"/>
      <color indexed="57"/>
      <name val="Calibri"/>
      <family val="2"/>
      <charset val="238"/>
    </font>
    <font>
      <sz val="11"/>
      <name val="Calibri"/>
      <family val="2"/>
      <charset val="238"/>
    </font>
    <font>
      <b/>
      <i/>
      <sz val="10"/>
      <color indexed="57"/>
      <name val="Times New Roman"/>
      <family val="1"/>
      <charset val="238"/>
    </font>
    <font>
      <i/>
      <sz val="10"/>
      <color indexed="57"/>
      <name val="Times New Roman"/>
      <family val="1"/>
      <charset val="238"/>
    </font>
    <font>
      <b/>
      <sz val="12"/>
      <color indexed="57"/>
      <name val="Calibri"/>
      <family val="2"/>
      <charset val="238"/>
    </font>
    <font>
      <sz val="12"/>
      <color indexed="57"/>
      <name val="Calibri"/>
      <family val="2"/>
      <charset val="238"/>
    </font>
    <font>
      <b/>
      <i/>
      <sz val="16"/>
      <color indexed="60"/>
      <name val="Times New Roman"/>
      <family val="1"/>
      <charset val="238"/>
    </font>
    <font>
      <b/>
      <sz val="16"/>
      <color indexed="60"/>
      <name val="Calibri"/>
      <family val="2"/>
      <charset val="238"/>
    </font>
    <font>
      <sz val="12"/>
      <color indexed="57"/>
      <name val="Times New Roman"/>
      <family val="1"/>
      <charset val="238"/>
    </font>
    <font>
      <b/>
      <i/>
      <sz val="14"/>
      <color indexed="57"/>
      <name val="Times New Roman"/>
      <family val="1"/>
      <charset val="238"/>
    </font>
    <font>
      <b/>
      <sz val="13"/>
      <color indexed="57"/>
      <name val="Times New Roman"/>
      <family val="1"/>
      <charset val="238"/>
    </font>
    <font>
      <b/>
      <sz val="13"/>
      <color indexed="57"/>
      <name val="Calibri"/>
      <family val="2"/>
      <charset val="238"/>
    </font>
    <font>
      <b/>
      <sz val="14"/>
      <name val="Calibri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sz val="11"/>
      <name val="Calibri"/>
      <family val="2"/>
      <charset val="238"/>
    </font>
    <font>
      <sz val="10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sz val="8"/>
      <color indexed="57"/>
      <name val="Calibri"/>
      <family val="2"/>
      <charset val="238"/>
    </font>
    <font>
      <sz val="8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2"/>
      <color indexed="17"/>
      <name val="Times New Roman"/>
      <family val="1"/>
      <charset val="238"/>
    </font>
    <font>
      <sz val="10"/>
      <color indexed="17"/>
      <name val="Times New Roman"/>
      <family val="1"/>
      <charset val="238"/>
    </font>
    <font>
      <sz val="11"/>
      <color indexed="60"/>
      <name val="Times New Roman"/>
      <family val="1"/>
      <charset val="238"/>
    </font>
    <font>
      <sz val="9"/>
      <color indexed="60"/>
      <name val="Times New Roman"/>
      <family val="1"/>
      <charset val="238"/>
    </font>
    <font>
      <b/>
      <sz val="9"/>
      <color indexed="57"/>
      <name val="Times New Roman"/>
      <family val="1"/>
      <charset val="238"/>
    </font>
    <font>
      <b/>
      <sz val="10"/>
      <color indexed="57"/>
      <name val="Times New Roman"/>
      <family val="1"/>
      <charset val="238"/>
    </font>
    <font>
      <b/>
      <sz val="11"/>
      <color indexed="60"/>
      <name val="Times New Roman"/>
      <family val="1"/>
      <charset val="238"/>
    </font>
    <font>
      <b/>
      <sz val="9"/>
      <color indexed="57"/>
      <name val="Times New Roman"/>
      <family val="1"/>
      <charset val="238"/>
    </font>
    <font>
      <sz val="8"/>
      <color indexed="60"/>
      <name val="Times New Roman"/>
      <family val="1"/>
      <charset val="238"/>
    </font>
    <font>
      <b/>
      <sz val="11"/>
      <color indexed="10"/>
      <name val="Times New Roman"/>
      <family val="1"/>
      <charset val="238"/>
    </font>
    <font>
      <sz val="11"/>
      <color indexed="17"/>
      <name val="Times New Roman"/>
      <family val="1"/>
      <charset val="238"/>
    </font>
    <font>
      <sz val="11"/>
      <color indexed="17"/>
      <name val="Calibri"/>
      <family val="2"/>
      <charset val="238"/>
    </font>
    <font>
      <b/>
      <sz val="16"/>
      <color indexed="60"/>
      <name val="Times New Roman"/>
      <family val="1"/>
      <charset val="238"/>
    </font>
    <font>
      <b/>
      <sz val="16"/>
      <color indexed="60"/>
      <name val="Calibri"/>
      <family val="2"/>
      <charset val="238"/>
    </font>
    <font>
      <b/>
      <sz val="12"/>
      <color indexed="17"/>
      <name val="Calibri"/>
      <family val="2"/>
      <charset val="238"/>
    </font>
    <font>
      <i/>
      <sz val="8"/>
      <color indexed="60"/>
      <name val="Times New Roman"/>
      <family val="1"/>
      <charset val="238"/>
    </font>
    <font>
      <b/>
      <i/>
      <sz val="10"/>
      <color indexed="17"/>
      <name val="Times New Roman"/>
      <family val="1"/>
      <charset val="238"/>
    </font>
    <font>
      <i/>
      <sz val="1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6"/>
        <bgColor indexed="64"/>
      </patternFill>
    </fill>
  </fills>
  <borders count="3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54" fillId="0" borderId="0"/>
  </cellStyleXfs>
  <cellXfs count="689">
    <xf numFmtId="0" fontId="0" fillId="0" borderId="0" xfId="0"/>
    <xf numFmtId="0" fontId="2" fillId="0" borderId="0" xfId="0" applyFont="1" applyProtection="1"/>
    <xf numFmtId="0" fontId="2" fillId="0" borderId="0" xfId="0" applyFont="1" applyFill="1" applyProtection="1"/>
    <xf numFmtId="0" fontId="15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 wrapText="1"/>
    </xf>
    <xf numFmtId="0" fontId="0" fillId="0" borderId="0" xfId="0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left" wrapText="1"/>
    </xf>
    <xf numFmtId="0" fontId="1" fillId="0" borderId="0" xfId="0" applyFont="1" applyFill="1" applyBorder="1" applyAlignment="1" applyProtection="1"/>
    <xf numFmtId="0" fontId="2" fillId="0" borderId="0" xfId="0" applyFont="1" applyFill="1" applyBorder="1" applyProtection="1"/>
    <xf numFmtId="0" fontId="2" fillId="0" borderId="0" xfId="0" applyFont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12" fillId="0" borderId="0" xfId="0" applyFont="1" applyBorder="1" applyProtection="1"/>
    <xf numFmtId="0" fontId="2" fillId="0" borderId="0" xfId="0" applyFont="1" applyAlignment="1" applyProtection="1"/>
    <xf numFmtId="0" fontId="2" fillId="0" borderId="0" xfId="0" applyFont="1" applyAlignment="1" applyProtection="1">
      <alignment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19" fillId="0" borderId="0" xfId="0" applyFont="1" applyBorder="1" applyAlignment="1" applyProtection="1"/>
    <xf numFmtId="0" fontId="2" fillId="2" borderId="3" xfId="0" applyFont="1" applyFill="1" applyBorder="1" applyProtection="1"/>
    <xf numFmtId="0" fontId="35" fillId="2" borderId="4" xfId="0" applyFont="1" applyFill="1" applyBorder="1" applyAlignment="1" applyProtection="1">
      <alignment horizontal="center" vertical="center"/>
    </xf>
    <xf numFmtId="0" fontId="35" fillId="0" borderId="0" xfId="0" applyFont="1" applyBorder="1" applyAlignment="1" applyProtection="1">
      <alignment horizontal="center" vertical="center"/>
    </xf>
    <xf numFmtId="0" fontId="2" fillId="3" borderId="3" xfId="0" applyFont="1" applyFill="1" applyBorder="1" applyProtection="1"/>
    <xf numFmtId="0" fontId="2" fillId="3" borderId="3" xfId="0" applyFont="1" applyFill="1" applyBorder="1" applyAlignment="1" applyProtection="1">
      <alignment horizontal="center" vertical="center"/>
    </xf>
    <xf numFmtId="0" fontId="37" fillId="3" borderId="2" xfId="0" applyFont="1" applyFill="1" applyBorder="1" applyAlignment="1" applyProtection="1"/>
    <xf numFmtId="0" fontId="2" fillId="4" borderId="3" xfId="0" applyFont="1" applyFill="1" applyBorder="1" applyProtection="1"/>
    <xf numFmtId="0" fontId="0" fillId="3" borderId="3" xfId="0" applyFill="1" applyBorder="1" applyAlignment="1" applyProtection="1"/>
    <xf numFmtId="0" fontId="39" fillId="0" borderId="0" xfId="0" applyFont="1" applyAlignment="1" applyProtection="1">
      <alignment horizontal="right"/>
    </xf>
    <xf numFmtId="0" fontId="39" fillId="0" borderId="0" xfId="0" applyFont="1" applyProtection="1"/>
    <xf numFmtId="0" fontId="39" fillId="0" borderId="0" xfId="0" applyFont="1" applyFill="1" applyProtection="1"/>
    <xf numFmtId="0" fontId="12" fillId="4" borderId="0" xfId="0" applyFont="1" applyFill="1" applyBorder="1" applyAlignment="1" applyProtection="1"/>
    <xf numFmtId="0" fontId="0" fillId="3" borderId="5" xfId="0" applyFill="1" applyBorder="1" applyAlignment="1" applyProtection="1"/>
    <xf numFmtId="0" fontId="41" fillId="0" borderId="0" xfId="0" applyFont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7" fillId="0" borderId="0" xfId="1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0" fillId="0" borderId="0" xfId="0" applyProtection="1"/>
    <xf numFmtId="0" fontId="2" fillId="0" borderId="0" xfId="0" applyFont="1" applyBorder="1" applyAlignment="1" applyProtection="1">
      <alignment horizontal="left" vertical="center"/>
    </xf>
    <xf numFmtId="0" fontId="48" fillId="0" borderId="0" xfId="0" applyFont="1" applyProtection="1"/>
    <xf numFmtId="0" fontId="39" fillId="0" borderId="0" xfId="0" applyFont="1" applyFill="1" applyAlignment="1" applyProtection="1">
      <alignment vertical="center"/>
    </xf>
    <xf numFmtId="0" fontId="47" fillId="0" borderId="0" xfId="0" applyFont="1" applyFill="1" applyProtection="1"/>
    <xf numFmtId="0" fontId="48" fillId="0" borderId="0" xfId="0" applyFont="1" applyFill="1" applyProtection="1"/>
    <xf numFmtId="0" fontId="10" fillId="0" borderId="0" xfId="0" applyFont="1" applyProtection="1"/>
    <xf numFmtId="0" fontId="12" fillId="3" borderId="0" xfId="0" applyFont="1" applyFill="1" applyBorder="1" applyAlignment="1" applyProtection="1"/>
    <xf numFmtId="0" fontId="2" fillId="0" borderId="3" xfId="0" applyFont="1" applyFill="1" applyBorder="1" applyProtection="1"/>
    <xf numFmtId="0" fontId="2" fillId="0" borderId="3" xfId="0" applyFont="1" applyFill="1" applyBorder="1" applyAlignment="1" applyProtection="1">
      <alignment horizontal="center" vertical="center"/>
    </xf>
    <xf numFmtId="0" fontId="46" fillId="0" borderId="0" xfId="0" applyFont="1" applyFill="1" applyProtection="1"/>
    <xf numFmtId="0" fontId="47" fillId="0" borderId="0" xfId="0" applyFont="1" applyProtection="1"/>
    <xf numFmtId="0" fontId="0" fillId="5" borderId="3" xfId="0" applyFill="1" applyBorder="1" applyAlignment="1" applyProtection="1"/>
    <xf numFmtId="0" fontId="2" fillId="5" borderId="3" xfId="0" applyFont="1" applyFill="1" applyBorder="1" applyProtection="1"/>
    <xf numFmtId="0" fontId="2" fillId="6" borderId="2" xfId="0" applyFont="1" applyFill="1" applyBorder="1" applyProtection="1"/>
    <xf numFmtId="0" fontId="2" fillId="5" borderId="3" xfId="0" applyFont="1" applyFill="1" applyBorder="1" applyAlignment="1" applyProtection="1">
      <alignment horizontal="left" wrapText="1"/>
    </xf>
    <xf numFmtId="0" fontId="0" fillId="0" borderId="6" xfId="0" applyFill="1" applyBorder="1" applyAlignment="1" applyProtection="1"/>
    <xf numFmtId="0" fontId="0" fillId="0" borderId="3" xfId="0" applyFill="1" applyBorder="1" applyAlignment="1" applyProtection="1"/>
    <xf numFmtId="0" fontId="5" fillId="0" borderId="0" xfId="0" applyFont="1" applyFill="1" applyBorder="1" applyProtection="1"/>
    <xf numFmtId="0" fontId="6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Protection="1"/>
    <xf numFmtId="0" fontId="6" fillId="0" borderId="0" xfId="0" applyFont="1" applyFill="1" applyBorder="1" applyAlignment="1" applyProtection="1">
      <alignment horizontal="right"/>
    </xf>
    <xf numFmtId="0" fontId="0" fillId="0" borderId="3" xfId="0" applyFill="1" applyBorder="1" applyAlignment="1" applyProtection="1">
      <alignment vertical="center"/>
    </xf>
    <xf numFmtId="0" fontId="7" fillId="0" borderId="0" xfId="3" applyFont="1" applyFill="1" applyBorder="1" applyAlignment="1" applyProtection="1">
      <alignment wrapText="1"/>
    </xf>
    <xf numFmtId="0" fontId="0" fillId="3" borderId="0" xfId="0" applyFill="1" applyAlignment="1" applyProtection="1"/>
    <xf numFmtId="0" fontId="50" fillId="0" borderId="2" xfId="0" applyFont="1" applyBorder="1" applyAlignment="1" applyProtection="1">
      <alignment horizontal="center" vertical="center"/>
      <protection locked="0"/>
    </xf>
    <xf numFmtId="0" fontId="54" fillId="7" borderId="7" xfId="4" applyFont="1" applyFill="1" applyBorder="1" applyAlignment="1">
      <alignment horizontal="center"/>
    </xf>
    <xf numFmtId="0" fontId="54" fillId="0" borderId="1" xfId="4" applyFont="1" applyFill="1" applyBorder="1" applyAlignment="1">
      <alignment vertical="center"/>
    </xf>
    <xf numFmtId="0" fontId="2" fillId="0" borderId="0" xfId="0" applyFont="1" applyFill="1" applyAlignment="1" applyProtection="1">
      <alignment wrapText="1"/>
    </xf>
    <xf numFmtId="0" fontId="46" fillId="0" borderId="0" xfId="0" applyFont="1" applyFill="1" applyAlignment="1" applyProtection="1">
      <alignment wrapText="1"/>
    </xf>
    <xf numFmtId="0" fontId="0" fillId="0" borderId="0" xfId="0" applyBorder="1" applyAlignment="1" applyProtection="1"/>
    <xf numFmtId="0" fontId="48" fillId="0" borderId="0" xfId="0" applyFont="1" applyAlignment="1" applyProtection="1">
      <alignment horizontal="center" vertical="center"/>
    </xf>
    <xf numFmtId="0" fontId="56" fillId="0" borderId="0" xfId="0" applyFont="1" applyAlignment="1" applyProtection="1">
      <alignment vertical="center"/>
    </xf>
    <xf numFmtId="0" fontId="48" fillId="0" borderId="0" xfId="0" applyFont="1" applyAlignment="1" applyProtection="1"/>
    <xf numFmtId="0" fontId="56" fillId="0" borderId="0" xfId="0" applyFont="1" applyAlignment="1" applyProtection="1">
      <alignment horizontal="center" vertical="center"/>
    </xf>
    <xf numFmtId="0" fontId="56" fillId="0" borderId="0" xfId="0" applyFont="1" applyAlignment="1" applyProtection="1"/>
    <xf numFmtId="0" fontId="57" fillId="0" borderId="0" xfId="0" applyFont="1" applyBorder="1" applyAlignment="1" applyProtection="1"/>
    <xf numFmtId="0" fontId="58" fillId="0" borderId="0" xfId="0" applyFont="1" applyProtection="1"/>
    <xf numFmtId="0" fontId="24" fillId="0" borderId="0" xfId="0" applyFont="1" applyBorder="1" applyAlignment="1" applyProtection="1"/>
    <xf numFmtId="0" fontId="1" fillId="0" borderId="2" xfId="0" applyFont="1" applyBorder="1" applyAlignment="1" applyProtection="1">
      <alignment horizontal="center"/>
      <protection locked="0"/>
    </xf>
    <xf numFmtId="0" fontId="61" fillId="0" borderId="0" xfId="0" applyFont="1" applyFill="1" applyBorder="1" applyAlignment="1" applyProtection="1">
      <alignment vertical="center"/>
    </xf>
    <xf numFmtId="0" fontId="62" fillId="0" borderId="0" xfId="0" applyFont="1" applyFill="1" applyBorder="1" applyAlignment="1" applyProtection="1">
      <alignment vertical="center"/>
    </xf>
    <xf numFmtId="0" fontId="63" fillId="0" borderId="0" xfId="0" applyFont="1" applyFill="1" applyBorder="1" applyAlignment="1" applyProtection="1">
      <alignment vertical="center"/>
    </xf>
    <xf numFmtId="0" fontId="62" fillId="0" borderId="0" xfId="1" applyFont="1" applyFill="1" applyBorder="1" applyAlignment="1" applyProtection="1">
      <alignment vertical="center"/>
    </xf>
    <xf numFmtId="0" fontId="62" fillId="0" borderId="0" xfId="2" applyFont="1" applyFill="1" applyBorder="1" applyAlignment="1" applyProtection="1">
      <alignment vertical="center"/>
    </xf>
    <xf numFmtId="0" fontId="62" fillId="0" borderId="0" xfId="3" applyFont="1" applyFill="1" applyBorder="1" applyAlignment="1" applyProtection="1">
      <alignment vertical="center"/>
    </xf>
    <xf numFmtId="0" fontId="64" fillId="0" borderId="0" xfId="0" applyFont="1" applyFill="1" applyBorder="1" applyAlignment="1" applyProtection="1">
      <alignment vertical="center"/>
    </xf>
    <xf numFmtId="49" fontId="61" fillId="0" borderId="0" xfId="0" applyNumberFormat="1" applyFont="1" applyFill="1" applyBorder="1" applyAlignment="1" applyProtection="1">
      <alignment vertical="center"/>
    </xf>
    <xf numFmtId="0" fontId="62" fillId="0" borderId="0" xfId="0" applyNumberFormat="1" applyFont="1" applyFill="1" applyBorder="1" applyAlignment="1" applyProtection="1">
      <alignment vertical="center"/>
    </xf>
    <xf numFmtId="49" fontId="62" fillId="0" borderId="0" xfId="0" applyNumberFormat="1" applyFont="1" applyFill="1" applyBorder="1" applyAlignment="1" applyProtection="1">
      <alignment vertical="center"/>
    </xf>
    <xf numFmtId="0" fontId="46" fillId="0" borderId="0" xfId="0" applyFont="1" applyAlignment="1" applyProtection="1">
      <alignment horizontal="right"/>
    </xf>
    <xf numFmtId="0" fontId="46" fillId="0" borderId="0" xfId="0" applyFont="1" applyProtection="1"/>
    <xf numFmtId="0" fontId="2" fillId="0" borderId="0" xfId="0" applyFont="1" applyFill="1" applyAlignment="1" applyProtection="1">
      <alignment horizontal="center" vertical="center"/>
    </xf>
    <xf numFmtId="4" fontId="48" fillId="0" borderId="8" xfId="0" applyNumberFormat="1" applyFont="1" applyFill="1" applyBorder="1" applyAlignment="1" applyProtection="1">
      <alignment vertical="center"/>
      <protection locked="0"/>
    </xf>
    <xf numFmtId="4" fontId="48" fillId="0" borderId="9" xfId="0" applyNumberFormat="1" applyFont="1" applyFill="1" applyBorder="1" applyAlignment="1" applyProtection="1">
      <alignment vertical="center"/>
      <protection locked="0"/>
    </xf>
    <xf numFmtId="4" fontId="48" fillId="0" borderId="10" xfId="0" applyNumberFormat="1" applyFont="1" applyFill="1" applyBorder="1" applyAlignment="1" applyProtection="1">
      <alignment vertical="center"/>
      <protection locked="0"/>
    </xf>
    <xf numFmtId="4" fontId="48" fillId="0" borderId="11" xfId="0" applyNumberFormat="1" applyFont="1" applyFill="1" applyBorder="1" applyAlignment="1" applyProtection="1">
      <alignment vertical="center"/>
      <protection locked="0"/>
    </xf>
    <xf numFmtId="0" fontId="50" fillId="0" borderId="12" xfId="0" applyFont="1" applyBorder="1" applyAlignment="1" applyProtection="1">
      <alignment horizontal="center" vertical="center"/>
      <protection locked="0"/>
    </xf>
    <xf numFmtId="0" fontId="50" fillId="0" borderId="13" xfId="0" applyFont="1" applyBorder="1" applyAlignment="1" applyProtection="1">
      <alignment horizontal="center" vertical="center"/>
      <protection locked="0"/>
    </xf>
    <xf numFmtId="4" fontId="47" fillId="0" borderId="10" xfId="0" applyNumberFormat="1" applyFont="1" applyFill="1" applyBorder="1" applyAlignment="1" applyProtection="1">
      <alignment vertical="center"/>
      <protection locked="0"/>
    </xf>
    <xf numFmtId="4" fontId="47" fillId="0" borderId="11" xfId="0" applyNumberFormat="1" applyFont="1" applyFill="1" applyBorder="1" applyAlignment="1" applyProtection="1">
      <alignment vertical="center"/>
      <protection locked="0"/>
    </xf>
    <xf numFmtId="4" fontId="47" fillId="0" borderId="14" xfId="0" applyNumberFormat="1" applyFont="1" applyFill="1" applyBorder="1" applyAlignment="1" applyProtection="1">
      <alignment vertical="center"/>
      <protection locked="0"/>
    </xf>
    <xf numFmtId="4" fontId="47" fillId="0" borderId="15" xfId="0" applyNumberFormat="1" applyFont="1" applyFill="1" applyBorder="1" applyAlignment="1" applyProtection="1">
      <alignment vertical="center"/>
      <protection locked="0"/>
    </xf>
    <xf numFmtId="0" fontId="46" fillId="0" borderId="0" xfId="0" applyFont="1" applyFill="1" applyAlignment="1" applyProtection="1">
      <alignment vertical="center"/>
    </xf>
    <xf numFmtId="0" fontId="70" fillId="0" borderId="2" xfId="0" applyFont="1" applyBorder="1" applyAlignment="1" applyProtection="1">
      <alignment horizontal="center" vertical="center" wrapText="1"/>
    </xf>
    <xf numFmtId="0" fontId="70" fillId="2" borderId="16" xfId="0" applyFont="1" applyFill="1" applyBorder="1" applyAlignment="1" applyProtection="1">
      <alignment horizontal="center" vertical="center" wrapText="1"/>
    </xf>
    <xf numFmtId="0" fontId="70" fillId="0" borderId="17" xfId="0" applyFont="1" applyBorder="1" applyAlignment="1" applyProtection="1">
      <alignment horizontal="center" vertical="center" wrapText="1"/>
    </xf>
    <xf numFmtId="0" fontId="71" fillId="3" borderId="18" xfId="0" applyFont="1" applyFill="1" applyBorder="1" applyAlignment="1" applyProtection="1">
      <alignment horizontal="center" vertical="center" wrapText="1"/>
    </xf>
    <xf numFmtId="0" fontId="70" fillId="0" borderId="0" xfId="0" applyFont="1" applyBorder="1" applyAlignment="1" applyProtection="1">
      <alignment horizontal="center" vertical="center" wrapText="1"/>
    </xf>
    <xf numFmtId="0" fontId="70" fillId="3" borderId="2" xfId="0" applyFont="1" applyFill="1" applyBorder="1" applyAlignment="1" applyProtection="1">
      <alignment horizontal="center" vertical="center" wrapText="1"/>
    </xf>
    <xf numFmtId="0" fontId="70" fillId="3" borderId="6" xfId="0" applyFont="1" applyFill="1" applyBorder="1" applyAlignment="1" applyProtection="1"/>
    <xf numFmtId="0" fontId="70" fillId="3" borderId="2" xfId="0" applyFont="1" applyFill="1" applyBorder="1" applyAlignment="1" applyProtection="1">
      <alignment horizontal="center" vertical="center"/>
    </xf>
    <xf numFmtId="0" fontId="70" fillId="0" borderId="19" xfId="0" applyFont="1" applyFill="1" applyBorder="1" applyAlignment="1" applyProtection="1">
      <alignment horizontal="center" vertical="center" wrapText="1"/>
    </xf>
    <xf numFmtId="0" fontId="70" fillId="3" borderId="2" xfId="0" applyFont="1" applyFill="1" applyBorder="1" applyAlignment="1" applyProtection="1">
      <alignment horizontal="center" vertical="top" wrapText="1"/>
    </xf>
    <xf numFmtId="0" fontId="72" fillId="0" borderId="0" xfId="0" applyFont="1" applyBorder="1" applyAlignment="1" applyProtection="1">
      <alignment horizontal="center" vertical="center"/>
    </xf>
    <xf numFmtId="0" fontId="70" fillId="3" borderId="16" xfId="0" applyFont="1" applyFill="1" applyBorder="1" applyAlignment="1" applyProtection="1">
      <alignment horizontal="center" vertical="center" wrapText="1"/>
    </xf>
    <xf numFmtId="0" fontId="72" fillId="0" borderId="0" xfId="0" applyFont="1" applyBorder="1" applyAlignment="1" applyProtection="1">
      <alignment horizontal="center" vertical="center" wrapText="1"/>
    </xf>
    <xf numFmtId="0" fontId="73" fillId="0" borderId="2" xfId="0" applyFont="1" applyBorder="1" applyAlignment="1" applyProtection="1">
      <alignment horizontal="center" vertical="center"/>
    </xf>
    <xf numFmtId="0" fontId="73" fillId="2" borderId="20" xfId="0" applyFont="1" applyFill="1" applyBorder="1" applyAlignment="1" applyProtection="1">
      <alignment horizontal="center" vertical="center"/>
    </xf>
    <xf numFmtId="0" fontId="73" fillId="0" borderId="2" xfId="0" applyFont="1" applyBorder="1" applyAlignment="1" applyProtection="1">
      <alignment horizontal="center" vertical="center" wrapText="1"/>
    </xf>
    <xf numFmtId="0" fontId="73" fillId="2" borderId="0" xfId="0" applyFont="1" applyFill="1" applyBorder="1" applyAlignment="1" applyProtection="1">
      <alignment horizontal="center" vertical="center" wrapText="1"/>
    </xf>
    <xf numFmtId="0" fontId="73" fillId="3" borderId="0" xfId="0" applyFont="1" applyFill="1" applyBorder="1" applyAlignment="1" applyProtection="1">
      <alignment horizontal="center" vertical="center"/>
    </xf>
    <xf numFmtId="0" fontId="73" fillId="3" borderId="2" xfId="0" applyFont="1" applyFill="1" applyBorder="1" applyAlignment="1" applyProtection="1">
      <alignment horizontal="center" vertical="center"/>
    </xf>
    <xf numFmtId="0" fontId="70" fillId="3" borderId="2" xfId="0" applyFont="1" applyFill="1" applyBorder="1" applyProtection="1"/>
    <xf numFmtId="0" fontId="70" fillId="0" borderId="2" xfId="0" applyFont="1" applyBorder="1" applyAlignment="1" applyProtection="1">
      <alignment horizontal="center" vertical="center"/>
    </xf>
    <xf numFmtId="0" fontId="70" fillId="0" borderId="2" xfId="0" applyFont="1" applyBorder="1" applyAlignment="1" applyProtection="1">
      <alignment horizontal="center" wrapText="1"/>
    </xf>
    <xf numFmtId="0" fontId="70" fillId="3" borderId="2" xfId="0" applyFont="1" applyFill="1" applyBorder="1" applyAlignment="1" applyProtection="1"/>
    <xf numFmtId="0" fontId="74" fillId="3" borderId="20" xfId="0" applyFont="1" applyFill="1" applyBorder="1" applyAlignment="1" applyProtection="1"/>
    <xf numFmtId="0" fontId="74" fillId="3" borderId="4" xfId="0" applyFont="1" applyFill="1" applyBorder="1" applyAlignment="1" applyProtection="1">
      <alignment vertical="center"/>
    </xf>
    <xf numFmtId="0" fontId="73" fillId="0" borderId="4" xfId="0" applyFont="1" applyFill="1" applyBorder="1" applyAlignment="1" applyProtection="1">
      <alignment horizontal="center" vertical="center"/>
    </xf>
    <xf numFmtId="0" fontId="75" fillId="0" borderId="5" xfId="0" applyFont="1" applyBorder="1" applyAlignment="1" applyProtection="1">
      <alignment vertical="center"/>
    </xf>
    <xf numFmtId="0" fontId="76" fillId="0" borderId="16" xfId="0" applyFont="1" applyBorder="1" applyAlignment="1" applyProtection="1">
      <alignment vertical="center"/>
    </xf>
    <xf numFmtId="0" fontId="76" fillId="0" borderId="2" xfId="0" applyFont="1" applyBorder="1" applyAlignment="1">
      <alignment horizontal="center"/>
    </xf>
    <xf numFmtId="0" fontId="77" fillId="0" borderId="2" xfId="0" applyFont="1" applyBorder="1" applyAlignment="1" applyProtection="1">
      <alignment horizontal="center" vertical="center"/>
    </xf>
    <xf numFmtId="0" fontId="78" fillId="0" borderId="17" xfId="0" applyNumberFormat="1" applyFont="1" applyBorder="1" applyAlignment="1" applyProtection="1">
      <alignment horizontal="center" vertical="center"/>
    </xf>
    <xf numFmtId="0" fontId="77" fillId="0" borderId="2" xfId="0" applyFont="1" applyBorder="1" applyAlignment="1" applyProtection="1">
      <alignment horizontal="center" vertical="center" wrapText="1"/>
    </xf>
    <xf numFmtId="0" fontId="43" fillId="8" borderId="17" xfId="0" applyNumberFormat="1" applyFont="1" applyFill="1" applyBorder="1" applyAlignment="1" applyProtection="1">
      <alignment horizontal="center"/>
    </xf>
    <xf numFmtId="0" fontId="43" fillId="8" borderId="18" xfId="0" applyNumberFormat="1" applyFont="1" applyFill="1" applyBorder="1" applyAlignment="1" applyProtection="1">
      <alignment horizontal="center"/>
    </xf>
    <xf numFmtId="0" fontId="1" fillId="8" borderId="2" xfId="0" applyFont="1" applyFill="1" applyBorder="1" applyAlignment="1">
      <alignment horizontal="center"/>
    </xf>
    <xf numFmtId="0" fontId="78" fillId="0" borderId="2" xfId="0" applyNumberFormat="1" applyFont="1" applyBorder="1" applyAlignment="1" applyProtection="1">
      <alignment horizontal="center" vertical="center"/>
    </xf>
    <xf numFmtId="0" fontId="78" fillId="0" borderId="21" xfId="0" applyNumberFormat="1" applyFont="1" applyBorder="1" applyAlignment="1" applyProtection="1">
      <alignment horizontal="center" vertical="center"/>
    </xf>
    <xf numFmtId="3" fontId="82" fillId="0" borderId="2" xfId="0" applyNumberFormat="1" applyFont="1" applyBorder="1" applyAlignment="1" applyProtection="1">
      <alignment vertical="center"/>
    </xf>
    <xf numFmtId="0" fontId="76" fillId="3" borderId="5" xfId="0" applyFont="1" applyFill="1" applyBorder="1" applyAlignment="1" applyProtection="1">
      <alignment vertical="center" wrapText="1"/>
    </xf>
    <xf numFmtId="0" fontId="71" fillId="3" borderId="5" xfId="0" applyFont="1" applyFill="1" applyBorder="1" applyAlignment="1" applyProtection="1">
      <alignment vertical="center" wrapText="1"/>
    </xf>
    <xf numFmtId="0" fontId="83" fillId="0" borderId="2" xfId="0" applyFont="1" applyFill="1" applyBorder="1" applyAlignment="1" applyProtection="1">
      <alignment horizontal="center" vertical="center" wrapText="1"/>
    </xf>
    <xf numFmtId="4" fontId="83" fillId="0" borderId="2" xfId="0" applyNumberFormat="1" applyFont="1" applyFill="1" applyBorder="1" applyAlignment="1" applyProtection="1">
      <alignment vertical="center" wrapText="1"/>
    </xf>
    <xf numFmtId="3" fontId="83" fillId="0" borderId="2" xfId="0" applyNumberFormat="1" applyFont="1" applyFill="1" applyBorder="1" applyAlignment="1" applyProtection="1">
      <alignment vertical="center"/>
    </xf>
    <xf numFmtId="0" fontId="82" fillId="5" borderId="16" xfId="0" applyFont="1" applyFill="1" applyBorder="1" applyAlignment="1" applyProtection="1">
      <alignment vertical="center" wrapText="1"/>
    </xf>
    <xf numFmtId="3" fontId="82" fillId="0" borderId="2" xfId="0" applyNumberFormat="1" applyFont="1" applyFill="1" applyBorder="1" applyAlignment="1" applyProtection="1">
      <alignment vertical="center"/>
    </xf>
    <xf numFmtId="4" fontId="82" fillId="0" borderId="4" xfId="0" applyNumberFormat="1" applyFont="1" applyBorder="1" applyAlignment="1" applyProtection="1">
      <alignment vertical="center"/>
    </xf>
    <xf numFmtId="0" fontId="82" fillId="0" borderId="16" xfId="0" applyFont="1" applyFill="1" applyBorder="1" applyAlignment="1" applyProtection="1">
      <alignment horizontal="center" vertical="center"/>
    </xf>
    <xf numFmtId="4" fontId="83" fillId="0" borderId="19" xfId="0" applyNumberFormat="1" applyFont="1" applyFill="1" applyBorder="1" applyAlignment="1" applyProtection="1">
      <alignment vertical="center" wrapText="1"/>
    </xf>
    <xf numFmtId="0" fontId="39" fillId="0" borderId="0" xfId="0" applyFont="1" applyFill="1" applyAlignment="1" applyProtection="1">
      <alignment horizontal="center" vertical="center"/>
    </xf>
    <xf numFmtId="0" fontId="46" fillId="0" borderId="0" xfId="0" applyFont="1" applyFill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76" fillId="0" borderId="2" xfId="0" applyFont="1" applyBorder="1" applyAlignment="1" applyProtection="1">
      <alignment horizontal="center"/>
    </xf>
    <xf numFmtId="0" fontId="49" fillId="8" borderId="19" xfId="0" applyNumberFormat="1" applyFont="1" applyFill="1" applyBorder="1" applyAlignment="1" applyProtection="1">
      <alignment horizontal="center"/>
    </xf>
    <xf numFmtId="0" fontId="49" fillId="8" borderId="3" xfId="0" applyNumberFormat="1" applyFont="1" applyFill="1" applyBorder="1" applyAlignment="1" applyProtection="1">
      <alignment horizontal="center"/>
    </xf>
    <xf numFmtId="0" fontId="83" fillId="0" borderId="2" xfId="0" applyFont="1" applyFill="1" applyBorder="1" applyAlignment="1" applyProtection="1">
      <alignment horizontal="center" vertical="center"/>
    </xf>
    <xf numFmtId="0" fontId="43" fillId="8" borderId="18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 applyProtection="1">
      <alignment horizontal="center" vertical="center"/>
    </xf>
    <xf numFmtId="0" fontId="47" fillId="0" borderId="0" xfId="0" applyFont="1" applyBorder="1" applyProtection="1"/>
    <xf numFmtId="0" fontId="84" fillId="0" borderId="0" xfId="0" applyFont="1" applyAlignment="1" applyProtection="1">
      <alignment horizontal="center" vertical="center"/>
    </xf>
    <xf numFmtId="0" fontId="46" fillId="0" borderId="0" xfId="0" applyFont="1" applyAlignment="1" applyProtection="1">
      <alignment horizontal="center" vertical="center"/>
    </xf>
    <xf numFmtId="0" fontId="67" fillId="0" borderId="0" xfId="0" applyFont="1" applyBorder="1" applyAlignment="1" applyProtection="1">
      <alignment horizontal="center" vertical="center"/>
    </xf>
    <xf numFmtId="0" fontId="66" fillId="0" borderId="0" xfId="0" applyFont="1" applyBorder="1" applyAlignment="1" applyProtection="1">
      <alignment horizontal="center" vertical="center"/>
    </xf>
    <xf numFmtId="0" fontId="85" fillId="0" borderId="0" xfId="0" applyFont="1" applyAlignment="1" applyProtection="1">
      <alignment horizontal="center" vertical="center"/>
    </xf>
    <xf numFmtId="0" fontId="86" fillId="0" borderId="0" xfId="0" applyFont="1" applyAlignment="1" applyProtection="1">
      <alignment horizontal="center" vertical="center"/>
    </xf>
    <xf numFmtId="0" fontId="86" fillId="0" borderId="0" xfId="0" applyFont="1" applyAlignment="1" applyProtection="1">
      <alignment horizontal="center" vertical="center" wrapText="1"/>
    </xf>
    <xf numFmtId="0" fontId="85" fillId="0" borderId="0" xfId="0" applyFont="1" applyFill="1" applyBorder="1" applyAlignment="1" applyProtection="1">
      <alignment horizontal="center" vertical="center" wrapText="1"/>
    </xf>
    <xf numFmtId="0" fontId="86" fillId="0" borderId="0" xfId="0" applyFont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 wrapText="1"/>
    </xf>
    <xf numFmtId="0" fontId="15" fillId="0" borderId="0" xfId="0" applyFont="1" applyFill="1" applyAlignment="1" applyProtection="1">
      <alignment horizontal="center" vertical="center" wrapText="1"/>
    </xf>
    <xf numFmtId="0" fontId="106" fillId="0" borderId="0" xfId="0" applyFont="1" applyBorder="1" applyAlignment="1">
      <alignment horizontal="center" vertical="center" wrapText="1"/>
    </xf>
    <xf numFmtId="0" fontId="69" fillId="0" borderId="0" xfId="0" applyFont="1" applyBorder="1" applyAlignment="1">
      <alignment horizontal="center" vertical="center" wrapText="1"/>
    </xf>
    <xf numFmtId="0" fontId="95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Alignment="1" applyProtection="1">
      <alignment vertical="center" wrapText="1"/>
    </xf>
    <xf numFmtId="49" fontId="5" fillId="0" borderId="0" xfId="0" applyNumberFormat="1" applyFont="1" applyFill="1" applyBorder="1" applyAlignment="1" applyProtection="1">
      <alignment vertical="center" wrapText="1"/>
    </xf>
    <xf numFmtId="0" fontId="33" fillId="0" borderId="0" xfId="0" applyFont="1" applyFill="1" applyBorder="1" applyAlignment="1" applyProtection="1">
      <alignment vertical="center" wrapText="1"/>
    </xf>
    <xf numFmtId="0" fontId="77" fillId="8" borderId="20" xfId="0" applyNumberFormat="1" applyFont="1" applyFill="1" applyBorder="1" applyAlignment="1" applyProtection="1">
      <alignment horizontal="center" vertical="center"/>
    </xf>
    <xf numFmtId="0" fontId="50" fillId="8" borderId="3" xfId="0" applyFont="1" applyFill="1" applyBorder="1" applyAlignment="1" applyProtection="1">
      <alignment horizontal="center" vertical="center"/>
    </xf>
    <xf numFmtId="0" fontId="68" fillId="0" borderId="22" xfId="0" applyFont="1" applyBorder="1" applyAlignment="1">
      <alignment vertical="center" wrapText="1"/>
    </xf>
    <xf numFmtId="0" fontId="68" fillId="0" borderId="23" xfId="0" applyFont="1" applyBorder="1" applyAlignment="1">
      <alignment vertical="center" wrapText="1"/>
    </xf>
    <xf numFmtId="0" fontId="68" fillId="0" borderId="24" xfId="0" applyFont="1" applyBorder="1" applyAlignment="1">
      <alignment vertical="center" wrapText="1"/>
    </xf>
    <xf numFmtId="0" fontId="68" fillId="0" borderId="22" xfId="0" applyFont="1" applyFill="1" applyBorder="1" applyAlignment="1">
      <alignment vertical="center" wrapText="1"/>
    </xf>
    <xf numFmtId="0" fontId="68" fillId="0" borderId="23" xfId="0" applyFont="1" applyFill="1" applyBorder="1" applyAlignment="1">
      <alignment vertical="center" wrapText="1"/>
    </xf>
    <xf numFmtId="0" fontId="1" fillId="9" borderId="25" xfId="0" applyFont="1" applyFill="1" applyBorder="1" applyAlignment="1" applyProtection="1">
      <alignment horizontal="center" vertical="center" wrapText="1"/>
    </xf>
    <xf numFmtId="0" fontId="109" fillId="0" borderId="0" xfId="0" applyFont="1" applyAlignment="1">
      <alignment vertical="center"/>
    </xf>
    <xf numFmtId="0" fontId="10" fillId="10" borderId="0" xfId="0" applyFont="1" applyFill="1" applyProtection="1"/>
    <xf numFmtId="0" fontId="76" fillId="0" borderId="26" xfId="0" applyFont="1" applyBorder="1" applyAlignment="1" applyProtection="1">
      <alignment horizontal="left"/>
    </xf>
    <xf numFmtId="0" fontId="10" fillId="0" borderId="0" xfId="0" applyFont="1" applyFill="1" applyProtection="1"/>
    <xf numFmtId="0" fontId="113" fillId="0" borderId="21" xfId="0" applyFont="1" applyBorder="1" applyAlignment="1" applyProtection="1">
      <alignment horizontal="center"/>
      <protection locked="0"/>
    </xf>
    <xf numFmtId="0" fontId="80" fillId="0" borderId="27" xfId="0" applyFont="1" applyBorder="1" applyAlignment="1" applyProtection="1">
      <alignment horizontal="center" vertical="center" wrapText="1"/>
    </xf>
    <xf numFmtId="3" fontId="82" fillId="0" borderId="21" xfId="0" applyNumberFormat="1" applyFont="1" applyFill="1" applyBorder="1" applyAlignment="1" applyProtection="1">
      <alignment horizontal="right" vertical="center" wrapText="1"/>
    </xf>
    <xf numFmtId="3" fontId="82" fillId="0" borderId="21" xfId="0" applyNumberFormat="1" applyFont="1" applyFill="1" applyBorder="1" applyAlignment="1" applyProtection="1">
      <alignment horizontal="center" vertical="center" wrapText="1"/>
    </xf>
    <xf numFmtId="0" fontId="39" fillId="0" borderId="0" xfId="0" applyFont="1" applyFill="1" applyAlignment="1" applyProtection="1">
      <alignment wrapText="1"/>
    </xf>
    <xf numFmtId="3" fontId="82" fillId="0" borderId="0" xfId="0" applyNumberFormat="1" applyFont="1" applyFill="1" applyAlignment="1" applyProtection="1">
      <alignment wrapText="1"/>
    </xf>
    <xf numFmtId="3" fontId="82" fillId="0" borderId="2" xfId="0" applyNumberFormat="1" applyFont="1" applyFill="1" applyBorder="1" applyAlignment="1" applyProtection="1">
      <alignment horizontal="right" vertical="center" wrapText="1"/>
    </xf>
    <xf numFmtId="3" fontId="82" fillId="0" borderId="2" xfId="0" applyNumberFormat="1" applyFont="1" applyFill="1" applyBorder="1" applyAlignment="1" applyProtection="1">
      <alignment horizontal="center" vertical="center" wrapText="1"/>
    </xf>
    <xf numFmtId="0" fontId="83" fillId="0" borderId="27" xfId="0" applyFont="1" applyFill="1" applyBorder="1" applyAlignment="1" applyProtection="1">
      <alignment horizontal="center" vertical="center" wrapText="1"/>
    </xf>
    <xf numFmtId="3" fontId="48" fillId="0" borderId="21" xfId="0" applyNumberFormat="1" applyFont="1" applyFill="1" applyBorder="1" applyAlignment="1" applyProtection="1">
      <alignment vertical="center"/>
      <protection locked="0"/>
    </xf>
    <xf numFmtId="3" fontId="82" fillId="0" borderId="21" xfId="0" applyNumberFormat="1" applyFont="1" applyFill="1" applyBorder="1" applyAlignment="1" applyProtection="1">
      <alignment vertical="center"/>
    </xf>
    <xf numFmtId="0" fontId="115" fillId="0" borderId="0" xfId="0" applyFont="1" applyFill="1" applyProtection="1"/>
    <xf numFmtId="3" fontId="48" fillId="0" borderId="2" xfId="0" applyNumberFormat="1" applyFont="1" applyFill="1" applyBorder="1" applyAlignment="1" applyProtection="1">
      <alignment vertical="center"/>
      <protection locked="0"/>
    </xf>
    <xf numFmtId="0" fontId="2" fillId="10" borderId="0" xfId="0" applyFont="1" applyFill="1" applyAlignment="1" applyProtection="1">
      <alignment wrapText="1"/>
    </xf>
    <xf numFmtId="3" fontId="3" fillId="0" borderId="0" xfId="0" applyNumberFormat="1" applyFont="1" applyFill="1" applyBorder="1" applyProtection="1"/>
    <xf numFmtId="3" fontId="40" fillId="0" borderId="0" xfId="0" applyNumberFormat="1" applyFont="1" applyBorder="1" applyProtection="1"/>
    <xf numFmtId="0" fontId="120" fillId="0" borderId="5" xfId="0" applyFont="1" applyBorder="1" applyAlignment="1">
      <alignment horizontal="left"/>
    </xf>
    <xf numFmtId="3" fontId="121" fillId="0" borderId="4" xfId="0" applyNumberFormat="1" applyFont="1" applyFill="1" applyBorder="1" applyAlignment="1" applyProtection="1">
      <alignment vertical="center" wrapText="1"/>
    </xf>
    <xf numFmtId="3" fontId="48" fillId="0" borderId="28" xfId="0" applyNumberFormat="1" applyFont="1" applyFill="1" applyBorder="1" applyAlignment="1" applyProtection="1">
      <alignment vertical="center"/>
      <protection locked="0"/>
    </xf>
    <xf numFmtId="3" fontId="48" fillId="0" borderId="4" xfId="0" applyNumberFormat="1" applyFont="1" applyFill="1" applyBorder="1" applyAlignment="1" applyProtection="1">
      <alignment vertical="center"/>
      <protection locked="0"/>
    </xf>
    <xf numFmtId="3" fontId="82" fillId="0" borderId="0" xfId="0" applyNumberFormat="1" applyFont="1" applyFill="1" applyAlignment="1" applyProtection="1">
      <alignment vertical="center" wrapText="1"/>
    </xf>
    <xf numFmtId="0" fontId="122" fillId="0" borderId="0" xfId="0" applyFont="1" applyAlignment="1" applyProtection="1">
      <alignment horizontal="center" vertical="center"/>
    </xf>
    <xf numFmtId="0" fontId="123" fillId="0" borderId="0" xfId="0" applyFont="1" applyFill="1" applyAlignment="1" applyProtection="1">
      <alignment horizontal="center" vertical="center"/>
    </xf>
    <xf numFmtId="0" fontId="122" fillId="0" borderId="0" xfId="0" applyFont="1" applyFill="1" applyAlignment="1" applyProtection="1">
      <alignment horizontal="center" vertical="center"/>
    </xf>
    <xf numFmtId="0" fontId="122" fillId="0" borderId="0" xfId="0" applyFont="1" applyFill="1" applyAlignment="1" applyProtection="1">
      <alignment horizontal="center" vertical="center" wrapText="1"/>
    </xf>
    <xf numFmtId="0" fontId="50" fillId="0" borderId="16" xfId="0" applyNumberFormat="1" applyFont="1" applyBorder="1" applyAlignment="1" applyProtection="1">
      <alignment horizontal="center" vertical="center"/>
      <protection locked="0"/>
    </xf>
    <xf numFmtId="0" fontId="124" fillId="0" borderId="16" xfId="0" applyNumberFormat="1" applyFont="1" applyBorder="1" applyAlignment="1" applyProtection="1">
      <alignment horizontal="center" vertical="center"/>
    </xf>
    <xf numFmtId="0" fontId="124" fillId="0" borderId="2" xfId="0" applyNumberFormat="1" applyFont="1" applyBorder="1" applyAlignment="1" applyProtection="1">
      <alignment horizontal="center" vertical="center"/>
    </xf>
    <xf numFmtId="0" fontId="124" fillId="0" borderId="24" xfId="0" applyNumberFormat="1" applyFont="1" applyBorder="1" applyAlignment="1" applyProtection="1">
      <alignment horizontal="center" vertical="center"/>
    </xf>
    <xf numFmtId="0" fontId="50" fillId="0" borderId="2" xfId="0" applyNumberFormat="1" applyFont="1" applyBorder="1" applyAlignment="1" applyProtection="1">
      <alignment horizontal="center" vertical="center"/>
      <protection locked="0"/>
    </xf>
    <xf numFmtId="0" fontId="80" fillId="0" borderId="2" xfId="0" applyNumberFormat="1" applyFont="1" applyBorder="1" applyAlignment="1" applyProtection="1">
      <alignment horizontal="center" vertical="center"/>
    </xf>
    <xf numFmtId="0" fontId="125" fillId="0" borderId="2" xfId="0" applyNumberFormat="1" applyFont="1" applyBorder="1" applyAlignment="1" applyProtection="1">
      <alignment horizontal="center" vertical="center"/>
    </xf>
    <xf numFmtId="0" fontId="126" fillId="0" borderId="0" xfId="0" applyFont="1" applyAlignment="1" applyProtection="1">
      <alignment horizontal="center" vertical="center"/>
    </xf>
    <xf numFmtId="0" fontId="127" fillId="0" borderId="16" xfId="0" applyNumberFormat="1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28" fillId="0" borderId="0" xfId="0" applyFont="1" applyFill="1" applyAlignment="1" applyProtection="1">
      <alignment horizontal="center" vertical="center"/>
    </xf>
    <xf numFmtId="0" fontId="50" fillId="0" borderId="2" xfId="0" applyNumberFormat="1" applyFont="1" applyBorder="1" applyAlignment="1" applyProtection="1">
      <alignment horizontal="center" vertical="center"/>
    </xf>
    <xf numFmtId="0" fontId="80" fillId="0" borderId="25" xfId="0" applyNumberFormat="1" applyFont="1" applyBorder="1" applyAlignment="1" applyProtection="1">
      <alignment horizontal="center" vertical="center"/>
    </xf>
    <xf numFmtId="0" fontId="50" fillId="0" borderId="2" xfId="0" applyNumberFormat="1" applyFont="1" applyFill="1" applyBorder="1" applyAlignment="1" applyProtection="1">
      <alignment horizontal="center" vertical="center"/>
      <protection locked="0"/>
    </xf>
    <xf numFmtId="0" fontId="113" fillId="0" borderId="21" xfId="0" applyFont="1" applyFill="1" applyBorder="1" applyAlignment="1" applyProtection="1">
      <alignment horizontal="center"/>
      <protection locked="0"/>
    </xf>
    <xf numFmtId="0" fontId="128" fillId="0" borderId="0" xfId="0" applyFont="1" applyBorder="1" applyAlignment="1" applyProtection="1">
      <alignment horizontal="center" vertical="center"/>
    </xf>
    <xf numFmtId="0" fontId="129" fillId="0" borderId="0" xfId="0" applyFont="1" applyAlignment="1" applyProtection="1">
      <alignment horizontal="right" vertical="center"/>
    </xf>
    <xf numFmtId="0" fontId="119" fillId="0" borderId="0" xfId="0" applyFont="1" applyAlignment="1">
      <alignment vertical="center"/>
    </xf>
    <xf numFmtId="0" fontId="135" fillId="0" borderId="0" xfId="0" applyFont="1" applyAlignment="1" applyProtection="1">
      <alignment horizontal="center"/>
    </xf>
    <xf numFmtId="0" fontId="135" fillId="0" borderId="0" xfId="0" applyFont="1" applyAlignment="1" applyProtection="1">
      <alignment horizontal="center" wrapText="1"/>
    </xf>
    <xf numFmtId="0" fontId="128" fillId="0" borderId="0" xfId="0" applyFont="1" applyFill="1" applyBorder="1" applyAlignment="1" applyProtection="1">
      <alignment horizontal="center"/>
    </xf>
    <xf numFmtId="0" fontId="128" fillId="0" borderId="0" xfId="0" applyFont="1" applyFill="1" applyBorder="1" applyAlignment="1" applyProtection="1">
      <alignment horizontal="center" wrapText="1"/>
    </xf>
    <xf numFmtId="0" fontId="135" fillId="0" borderId="0" xfId="0" applyFont="1" applyFill="1" applyBorder="1" applyAlignment="1" applyProtection="1">
      <alignment horizontal="center"/>
    </xf>
    <xf numFmtId="0" fontId="135" fillId="0" borderId="0" xfId="0" applyFont="1" applyFill="1" applyBorder="1" applyAlignment="1" applyProtection="1">
      <alignment horizontal="center" wrapText="1"/>
    </xf>
    <xf numFmtId="0" fontId="135" fillId="0" borderId="0" xfId="0" applyFont="1" applyBorder="1" applyAlignment="1" applyProtection="1">
      <alignment horizontal="center"/>
    </xf>
    <xf numFmtId="0" fontId="128" fillId="0" borderId="0" xfId="0" applyFont="1" applyAlignment="1" applyProtection="1">
      <alignment horizontal="center"/>
    </xf>
    <xf numFmtId="0" fontId="15" fillId="10" borderId="0" xfId="0" applyFont="1" applyFill="1" applyAlignment="1" applyProtection="1">
      <alignment horizontal="center" vertical="center"/>
    </xf>
    <xf numFmtId="0" fontId="15" fillId="10" borderId="0" xfId="0" applyFont="1" applyFill="1" applyAlignment="1" applyProtection="1">
      <alignment horizontal="center" vertical="center" wrapText="1"/>
    </xf>
    <xf numFmtId="0" fontId="2" fillId="10" borderId="0" xfId="0" applyFont="1" applyFill="1" applyAlignment="1" applyProtection="1">
      <alignment vertical="center"/>
    </xf>
    <xf numFmtId="0" fontId="2" fillId="10" borderId="0" xfId="0" applyFont="1" applyFill="1" applyAlignment="1" applyProtection="1">
      <alignment vertical="center" wrapText="1"/>
    </xf>
    <xf numFmtId="0" fontId="117" fillId="0" borderId="0" xfId="0" applyFont="1" applyAlignment="1" applyProtection="1">
      <alignment horizontal="center" vertical="center"/>
    </xf>
    <xf numFmtId="0" fontId="117" fillId="0" borderId="0" xfId="0" applyFont="1" applyAlignment="1" applyProtection="1">
      <alignment horizontal="center" vertical="center" wrapText="1"/>
    </xf>
    <xf numFmtId="0" fontId="48" fillId="0" borderId="0" xfId="0" applyFont="1" applyFill="1" applyAlignment="1" applyProtection="1">
      <alignment vertical="center"/>
    </xf>
    <xf numFmtId="0" fontId="48" fillId="0" borderId="0" xfId="0" applyFont="1" applyFill="1" applyBorder="1" applyAlignment="1" applyProtection="1">
      <alignment vertical="center"/>
    </xf>
    <xf numFmtId="0" fontId="48" fillId="0" borderId="0" xfId="0" applyFont="1" applyFill="1" applyAlignment="1" applyProtection="1">
      <alignment vertical="center" wrapText="1"/>
    </xf>
    <xf numFmtId="0" fontId="117" fillId="0" borderId="0" xfId="0" applyFont="1" applyFill="1" applyAlignment="1" applyProtection="1">
      <alignment horizontal="center" vertical="center"/>
    </xf>
    <xf numFmtId="0" fontId="117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top"/>
    </xf>
    <xf numFmtId="0" fontId="70" fillId="0" borderId="0" xfId="0" applyFont="1" applyFill="1" applyBorder="1" applyAlignment="1" applyProtection="1">
      <alignment horizontal="center" vertical="center"/>
    </xf>
    <xf numFmtId="0" fontId="73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/>
    <xf numFmtId="0" fontId="70" fillId="0" borderId="0" xfId="0" applyFont="1" applyFill="1" applyBorder="1" applyAlignment="1" applyProtection="1">
      <alignment horizontal="center" vertical="center" wrapText="1"/>
    </xf>
    <xf numFmtId="0" fontId="68" fillId="0" borderId="0" xfId="0" applyFont="1" applyBorder="1" applyAlignment="1">
      <alignment vertical="center" wrapText="1"/>
    </xf>
    <xf numFmtId="49" fontId="33" fillId="0" borderId="0" xfId="0" applyNumberFormat="1" applyFont="1" applyFill="1" applyBorder="1" applyAlignment="1" applyProtection="1">
      <alignment vertical="center"/>
    </xf>
    <xf numFmtId="0" fontId="87" fillId="3" borderId="20" xfId="0" applyFont="1" applyFill="1" applyBorder="1" applyAlignment="1" applyProtection="1">
      <alignment vertical="center"/>
    </xf>
    <xf numFmtId="0" fontId="74" fillId="3" borderId="0" xfId="0" applyFont="1" applyFill="1" applyBorder="1" applyAlignment="1" applyProtection="1">
      <alignment vertical="center"/>
    </xf>
    <xf numFmtId="0" fontId="74" fillId="3" borderId="0" xfId="0" applyFont="1" applyFill="1" applyAlignment="1" applyProtection="1">
      <alignment vertical="center"/>
    </xf>
    <xf numFmtId="0" fontId="74" fillId="0" borderId="0" xfId="0" applyFont="1" applyAlignment="1" applyProtection="1">
      <alignment vertical="center"/>
    </xf>
    <xf numFmtId="0" fontId="77" fillId="0" borderId="2" xfId="0" applyFont="1" applyBorder="1" applyAlignment="1" applyProtection="1">
      <alignment vertical="center" wrapText="1"/>
    </xf>
    <xf numFmtId="0" fontId="71" fillId="0" borderId="2" xfId="0" applyFont="1" applyBorder="1" applyAlignment="1" applyProtection="1">
      <alignment vertical="center" wrapText="1"/>
    </xf>
    <xf numFmtId="0" fontId="80" fillId="0" borderId="16" xfId="0" applyFont="1" applyBorder="1" applyAlignment="1" applyProtection="1">
      <alignment horizontal="left" vertical="center"/>
    </xf>
    <xf numFmtId="0" fontId="90" fillId="0" borderId="5" xfId="0" applyFont="1" applyBorder="1" applyAlignment="1" applyProtection="1">
      <alignment horizontal="left"/>
    </xf>
    <xf numFmtId="0" fontId="90" fillId="0" borderId="4" xfId="0" applyFont="1" applyBorder="1" applyAlignment="1" applyProtection="1">
      <alignment horizontal="left"/>
    </xf>
    <xf numFmtId="0" fontId="43" fillId="8" borderId="29" xfId="0" applyNumberFormat="1" applyFont="1" applyFill="1" applyBorder="1" applyAlignment="1" applyProtection="1">
      <alignment horizontal="center"/>
    </xf>
    <xf numFmtId="0" fontId="43" fillId="8" borderId="20" xfId="0" applyNumberFormat="1" applyFont="1" applyFill="1" applyBorder="1" applyAlignment="1" applyProtection="1">
      <alignment horizontal="center"/>
    </xf>
    <xf numFmtId="0" fontId="34" fillId="8" borderId="2" xfId="0" applyFont="1" applyFill="1" applyBorder="1" applyAlignment="1" applyProtection="1">
      <alignment horizontal="center"/>
    </xf>
    <xf numFmtId="0" fontId="76" fillId="0" borderId="6" xfId="0" applyFont="1" applyBorder="1" applyAlignment="1" applyProtection="1">
      <alignment horizontal="center" vertical="center"/>
    </xf>
    <xf numFmtId="0" fontId="71" fillId="0" borderId="6" xfId="0" applyFont="1" applyBorder="1" applyAlignment="1" applyProtection="1">
      <alignment horizontal="center" vertical="center"/>
    </xf>
    <xf numFmtId="0" fontId="71" fillId="0" borderId="6" xfId="0" applyFont="1" applyBorder="1" applyAlignment="1" applyProtection="1">
      <alignment horizontal="center"/>
    </xf>
    <xf numFmtId="0" fontId="74" fillId="0" borderId="6" xfId="0" applyFont="1" applyBorder="1" applyAlignment="1" applyProtection="1"/>
    <xf numFmtId="0" fontId="77" fillId="0" borderId="2" xfId="0" applyFont="1" applyBorder="1" applyAlignment="1" applyProtection="1">
      <alignment horizontal="left" vertical="center"/>
    </xf>
    <xf numFmtId="0" fontId="2" fillId="3" borderId="20" xfId="0" applyFont="1" applyFill="1" applyBorder="1" applyAlignment="1" applyProtection="1"/>
    <xf numFmtId="0" fontId="0" fillId="3" borderId="0" xfId="0" applyFill="1" applyBorder="1" applyAlignment="1" applyProtection="1"/>
    <xf numFmtId="0" fontId="0" fillId="0" borderId="0" xfId="0" applyAlignment="1" applyProtection="1"/>
    <xf numFmtId="0" fontId="77" fillId="0" borderId="16" xfId="0" applyFont="1" applyBorder="1" applyAlignment="1" applyProtection="1">
      <alignment horizontal="left"/>
    </xf>
    <xf numFmtId="0" fontId="77" fillId="0" borderId="5" xfId="0" applyFont="1" applyBorder="1" applyAlignment="1" applyProtection="1">
      <alignment horizontal="left"/>
    </xf>
    <xf numFmtId="0" fontId="77" fillId="0" borderId="2" xfId="0" applyFont="1" applyBorder="1" applyAlignment="1" applyProtection="1">
      <alignment horizontal="left"/>
    </xf>
    <xf numFmtId="0" fontId="80" fillId="0" borderId="2" xfId="0" applyFont="1" applyBorder="1" applyAlignment="1" applyProtection="1">
      <alignment horizontal="left" vertical="center" wrapText="1"/>
    </xf>
    <xf numFmtId="0" fontId="75" fillId="0" borderId="2" xfId="0" applyFont="1" applyBorder="1" applyAlignment="1" applyProtection="1">
      <alignment horizontal="left" vertical="center" wrapText="1"/>
    </xf>
    <xf numFmtId="0" fontId="32" fillId="8" borderId="20" xfId="0" applyNumberFormat="1" applyFont="1" applyFill="1" applyBorder="1" applyAlignment="1" applyProtection="1">
      <alignment horizontal="center"/>
    </xf>
    <xf numFmtId="0" fontId="32" fillId="8" borderId="3" xfId="0" applyFont="1" applyFill="1" applyBorder="1" applyAlignment="1" applyProtection="1"/>
    <xf numFmtId="0" fontId="76" fillId="0" borderId="0" xfId="0" applyFont="1" applyBorder="1" applyAlignment="1" applyProtection="1">
      <alignment horizontal="center" vertical="center" wrapText="1"/>
    </xf>
    <xf numFmtId="0" fontId="75" fillId="0" borderId="0" xfId="0" applyFont="1" applyBorder="1" applyAlignment="1" applyProtection="1">
      <alignment horizontal="center" vertical="center" wrapText="1"/>
    </xf>
    <xf numFmtId="0" fontId="71" fillId="0" borderId="0" xfId="0" applyFont="1" applyBorder="1" applyAlignment="1" applyProtection="1">
      <alignment horizontal="center"/>
    </xf>
    <xf numFmtId="0" fontId="71" fillId="0" borderId="0" xfId="0" applyFont="1" applyAlignment="1" applyProtection="1"/>
    <xf numFmtId="0" fontId="32" fillId="8" borderId="29" xfId="0" applyFont="1" applyFill="1" applyBorder="1" applyAlignment="1" applyProtection="1">
      <alignment horizontal="center"/>
    </xf>
    <xf numFmtId="0" fontId="0" fillId="8" borderId="19" xfId="0" applyFill="1" applyBorder="1" applyAlignment="1" applyProtection="1"/>
    <xf numFmtId="0" fontId="16" fillId="8" borderId="16" xfId="0" applyFont="1" applyFill="1" applyBorder="1" applyAlignment="1" applyProtection="1">
      <alignment horizontal="center" vertical="center"/>
    </xf>
    <xf numFmtId="0" fontId="0" fillId="8" borderId="5" xfId="0" applyFill="1" applyBorder="1" applyAlignment="1" applyProtection="1"/>
    <xf numFmtId="0" fontId="0" fillId="8" borderId="4" xfId="0" applyFill="1" applyBorder="1" applyAlignment="1" applyProtection="1"/>
    <xf numFmtId="0" fontId="76" fillId="0" borderId="16" xfId="0" applyFont="1" applyBorder="1" applyAlignment="1" applyProtection="1">
      <alignment vertical="center"/>
    </xf>
    <xf numFmtId="0" fontId="74" fillId="0" borderId="5" xfId="0" applyFont="1" applyBorder="1" applyAlignment="1" applyProtection="1"/>
    <xf numFmtId="0" fontId="74" fillId="0" borderId="4" xfId="0" applyFont="1" applyBorder="1" applyAlignment="1" applyProtection="1"/>
    <xf numFmtId="0" fontId="76" fillId="0" borderId="0" xfId="0" applyFont="1" applyBorder="1" applyAlignment="1" applyProtection="1">
      <alignment horizontal="center" vertical="center"/>
    </xf>
    <xf numFmtId="0" fontId="75" fillId="0" borderId="0" xfId="0" applyFont="1" applyBorder="1" applyAlignment="1" applyProtection="1">
      <alignment horizontal="center" vertical="center"/>
    </xf>
    <xf numFmtId="0" fontId="73" fillId="0" borderId="16" xfId="0" applyFont="1" applyBorder="1" applyAlignment="1" applyProtection="1">
      <alignment vertical="center"/>
    </xf>
    <xf numFmtId="0" fontId="71" fillId="0" borderId="5" xfId="0" applyFont="1" applyBorder="1" applyAlignment="1" applyProtection="1"/>
    <xf numFmtId="0" fontId="73" fillId="3" borderId="16" xfId="0" applyFont="1" applyFill="1" applyBorder="1" applyAlignment="1" applyProtection="1">
      <alignment horizontal="center" vertical="center" wrapText="1"/>
    </xf>
    <xf numFmtId="0" fontId="74" fillId="3" borderId="5" xfId="0" applyFont="1" applyFill="1" applyBorder="1" applyAlignment="1" applyProtection="1">
      <alignment horizontal="center" vertical="center" wrapText="1"/>
    </xf>
    <xf numFmtId="0" fontId="74" fillId="3" borderId="5" xfId="0" applyFont="1" applyFill="1" applyBorder="1" applyAlignment="1" applyProtection="1">
      <alignment wrapText="1"/>
    </xf>
    <xf numFmtId="0" fontId="87" fillId="0" borderId="20" xfId="0" applyFont="1" applyBorder="1" applyAlignment="1" applyProtection="1">
      <alignment vertical="center"/>
    </xf>
    <xf numFmtId="0" fontId="71" fillId="0" borderId="0" xfId="0" applyFont="1" applyBorder="1" applyAlignment="1" applyProtection="1">
      <alignment vertical="center"/>
    </xf>
    <xf numFmtId="0" fontId="76" fillId="0" borderId="16" xfId="0" applyFont="1" applyBorder="1" applyAlignment="1" applyProtection="1">
      <alignment vertical="center" wrapText="1"/>
    </xf>
    <xf numFmtId="0" fontId="71" fillId="0" borderId="5" xfId="0" applyFont="1" applyBorder="1" applyAlignment="1" applyProtection="1">
      <alignment vertical="center" wrapText="1"/>
    </xf>
    <xf numFmtId="0" fontId="74" fillId="0" borderId="4" xfId="0" applyFont="1" applyBorder="1" applyAlignment="1" applyProtection="1">
      <alignment vertical="center"/>
    </xf>
    <xf numFmtId="0" fontId="88" fillId="0" borderId="0" xfId="0" applyFont="1" applyFill="1" applyBorder="1" applyAlignment="1" applyProtection="1">
      <alignment horizontal="center" vertical="center"/>
    </xf>
    <xf numFmtId="0" fontId="89" fillId="0" borderId="0" xfId="0" applyFont="1" applyBorder="1" applyAlignment="1" applyProtection="1">
      <alignment horizontal="center" vertical="center"/>
    </xf>
    <xf numFmtId="0" fontId="71" fillId="0" borderId="0" xfId="0" applyFont="1" applyBorder="1" applyAlignment="1" applyProtection="1">
      <alignment horizontal="center" vertical="center"/>
    </xf>
    <xf numFmtId="0" fontId="71" fillId="0" borderId="0" xfId="0" applyFont="1" applyAlignment="1" applyProtection="1">
      <alignment horizontal="center" vertical="center"/>
    </xf>
    <xf numFmtId="0" fontId="80" fillId="0" borderId="16" xfId="0" applyFont="1" applyBorder="1" applyAlignment="1" applyProtection="1">
      <alignment horizontal="left"/>
    </xf>
    <xf numFmtId="0" fontId="75" fillId="0" borderId="5" xfId="0" applyFont="1" applyBorder="1" applyAlignment="1" applyProtection="1"/>
    <xf numFmtId="0" fontId="75" fillId="0" borderId="4" xfId="0" applyFont="1" applyBorder="1" applyAlignment="1" applyProtection="1"/>
    <xf numFmtId="0" fontId="90" fillId="0" borderId="2" xfId="0" applyFont="1" applyBorder="1" applyAlignment="1" applyProtection="1">
      <alignment vertical="center" wrapText="1"/>
    </xf>
    <xf numFmtId="0" fontId="73" fillId="0" borderId="0" xfId="0" applyFont="1" applyBorder="1" applyAlignment="1" applyProtection="1">
      <alignment horizontal="center" vertical="center"/>
    </xf>
    <xf numFmtId="0" fontId="92" fillId="0" borderId="5" xfId="0" applyFont="1" applyFill="1" applyBorder="1" applyAlignment="1" applyProtection="1">
      <alignment horizontal="center" vertical="center"/>
    </xf>
    <xf numFmtId="0" fontId="45" fillId="3" borderId="16" xfId="0" applyFont="1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76" fillId="0" borderId="16" xfId="0" applyFont="1" applyFill="1" applyBorder="1" applyAlignment="1" applyProtection="1">
      <alignment horizontal="right" vertical="center"/>
    </xf>
    <xf numFmtId="0" fontId="76" fillId="0" borderId="5" xfId="0" applyFont="1" applyFill="1" applyBorder="1" applyAlignment="1" applyProtection="1">
      <alignment horizontal="right" vertical="center"/>
    </xf>
    <xf numFmtId="0" fontId="80" fillId="0" borderId="2" xfId="0" applyFont="1" applyFill="1" applyBorder="1" applyAlignment="1" applyProtection="1">
      <alignment horizontal="center" vertical="center"/>
    </xf>
    <xf numFmtId="167" fontId="80" fillId="0" borderId="2" xfId="0" applyNumberFormat="1" applyFont="1" applyFill="1" applyBorder="1" applyAlignment="1" applyProtection="1">
      <alignment horizontal="center" vertical="center"/>
    </xf>
    <xf numFmtId="0" fontId="38" fillId="3" borderId="2" xfId="0" applyFont="1" applyFill="1" applyBorder="1" applyAlignment="1" applyProtection="1">
      <alignment horizontal="right"/>
    </xf>
    <xf numFmtId="0" fontId="39" fillId="3" borderId="2" xfId="0" applyFont="1" applyFill="1" applyBorder="1" applyAlignment="1" applyProtection="1"/>
    <xf numFmtId="0" fontId="0" fillId="0" borderId="2" xfId="0" applyBorder="1" applyAlignment="1" applyProtection="1"/>
    <xf numFmtId="0" fontId="76" fillId="0" borderId="2" xfId="0" applyFont="1" applyBorder="1" applyAlignment="1" applyProtection="1">
      <alignment vertical="center" wrapText="1"/>
    </xf>
    <xf numFmtId="0" fontId="74" fillId="0" borderId="2" xfId="0" applyFont="1" applyBorder="1" applyAlignment="1" applyProtection="1"/>
    <xf numFmtId="0" fontId="88" fillId="0" borderId="5" xfId="0" applyFont="1" applyBorder="1" applyAlignment="1" applyProtection="1">
      <alignment horizontal="left"/>
    </xf>
    <xf numFmtId="0" fontId="91" fillId="8" borderId="2" xfId="0" applyFont="1" applyFill="1" applyBorder="1" applyAlignment="1" applyProtection="1">
      <alignment horizontal="center" vertical="center"/>
    </xf>
    <xf numFmtId="0" fontId="76" fillId="0" borderId="2" xfId="0" applyFont="1" applyBorder="1" applyAlignment="1" applyProtection="1">
      <alignment horizontal="left" vertical="center"/>
    </xf>
    <xf numFmtId="0" fontId="74" fillId="0" borderId="2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73" fillId="0" borderId="16" xfId="0" applyFont="1" applyBorder="1" applyAlignment="1" applyProtection="1">
      <alignment horizontal="right" vertical="center"/>
    </xf>
    <xf numFmtId="0" fontId="74" fillId="0" borderId="5" xfId="0" applyFont="1" applyBorder="1" applyAlignment="1" applyProtection="1">
      <alignment horizontal="right" vertical="center"/>
    </xf>
    <xf numFmtId="0" fontId="74" fillId="0" borderId="5" xfId="0" applyFont="1" applyBorder="1" applyAlignment="1" applyProtection="1">
      <alignment vertical="center"/>
    </xf>
    <xf numFmtId="0" fontId="87" fillId="3" borderId="2" xfId="0" applyFont="1" applyFill="1" applyBorder="1" applyAlignment="1" applyProtection="1">
      <alignment horizontal="center" wrapText="1"/>
    </xf>
    <xf numFmtId="0" fontId="87" fillId="3" borderId="2" xfId="0" applyFont="1" applyFill="1" applyBorder="1" applyAlignment="1" applyProtection="1">
      <alignment horizontal="center"/>
    </xf>
    <xf numFmtId="0" fontId="76" fillId="0" borderId="0" xfId="0" applyFont="1" applyBorder="1" applyAlignment="1" applyProtection="1">
      <alignment vertical="center" wrapText="1"/>
    </xf>
    <xf numFmtId="0" fontId="87" fillId="0" borderId="0" xfId="0" applyFont="1" applyBorder="1" applyAlignment="1" applyProtection="1">
      <alignment vertical="center" wrapText="1"/>
    </xf>
    <xf numFmtId="0" fontId="74" fillId="0" borderId="0" xfId="0" applyFont="1" applyAlignment="1" applyProtection="1"/>
    <xf numFmtId="0" fontId="78" fillId="0" borderId="29" xfId="0" applyFont="1" applyFill="1" applyBorder="1" applyAlignment="1" applyProtection="1">
      <alignment vertical="center" wrapText="1"/>
    </xf>
    <xf numFmtId="0" fontId="79" fillId="0" borderId="6" xfId="0" applyFont="1" applyFill="1" applyBorder="1" applyAlignment="1" applyProtection="1">
      <alignment vertical="center" wrapText="1"/>
    </xf>
    <xf numFmtId="0" fontId="79" fillId="0" borderId="19" xfId="0" applyFont="1" applyFill="1" applyBorder="1" applyAlignment="1" applyProtection="1">
      <alignment vertical="center" wrapText="1"/>
    </xf>
    <xf numFmtId="0" fontId="81" fillId="0" borderId="21" xfId="0" applyFont="1" applyFill="1" applyBorder="1" applyAlignment="1" applyProtection="1">
      <alignment vertical="center" wrapText="1"/>
    </xf>
    <xf numFmtId="0" fontId="93" fillId="0" borderId="21" xfId="0" applyFont="1" applyFill="1" applyBorder="1" applyAlignment="1" applyProtection="1">
      <alignment vertical="center" wrapText="1"/>
    </xf>
    <xf numFmtId="0" fontId="23" fillId="0" borderId="30" xfId="0" applyFont="1" applyFill="1" applyBorder="1" applyAlignment="1" applyProtection="1">
      <alignment vertical="center" wrapText="1"/>
      <protection locked="0"/>
    </xf>
    <xf numFmtId="0" fontId="7" fillId="0" borderId="31" xfId="0" applyFont="1" applyFill="1" applyBorder="1" applyAlignment="1" applyProtection="1">
      <alignment vertical="center" wrapText="1"/>
      <protection locked="0"/>
    </xf>
    <xf numFmtId="0" fontId="7" fillId="0" borderId="12" xfId="0" applyFont="1" applyFill="1" applyBorder="1" applyAlignment="1" applyProtection="1">
      <alignment vertical="center" wrapText="1"/>
      <protection locked="0"/>
    </xf>
    <xf numFmtId="0" fontId="96" fillId="3" borderId="2" xfId="0" applyFont="1" applyFill="1" applyBorder="1" applyAlignment="1" applyProtection="1">
      <alignment horizontal="center" vertical="center" wrapText="1"/>
    </xf>
    <xf numFmtId="0" fontId="97" fillId="3" borderId="2" xfId="0" applyFont="1" applyFill="1" applyBorder="1" applyAlignment="1" applyProtection="1">
      <alignment horizontal="center" vertical="center" wrapText="1"/>
    </xf>
    <xf numFmtId="0" fontId="97" fillId="0" borderId="0" xfId="0" applyFont="1" applyAlignment="1" applyProtection="1">
      <alignment horizontal="center" vertical="center" wrapText="1"/>
    </xf>
    <xf numFmtId="0" fontId="70" fillId="0" borderId="2" xfId="0" applyFont="1" applyBorder="1" applyAlignment="1" applyProtection="1">
      <alignment horizontal="center" vertical="center" wrapText="1"/>
    </xf>
    <xf numFmtId="0" fontId="97" fillId="0" borderId="33" xfId="0" applyFont="1" applyBorder="1" applyAlignment="1" applyProtection="1">
      <alignment horizontal="center" vertical="center"/>
    </xf>
    <xf numFmtId="0" fontId="97" fillId="0" borderId="28" xfId="0" applyFont="1" applyBorder="1" applyAlignment="1" applyProtection="1">
      <alignment horizontal="center" vertical="center"/>
    </xf>
    <xf numFmtId="0" fontId="76" fillId="3" borderId="16" xfId="0" applyFont="1" applyFill="1" applyBorder="1" applyAlignment="1" applyProtection="1">
      <alignment vertical="center" wrapText="1"/>
    </xf>
    <xf numFmtId="0" fontId="74" fillId="3" borderId="5" xfId="0" applyFont="1" applyFill="1" applyBorder="1" applyAlignment="1" applyProtection="1">
      <alignment vertical="center" wrapText="1"/>
    </xf>
    <xf numFmtId="0" fontId="74" fillId="3" borderId="4" xfId="0" applyFont="1" applyFill="1" applyBorder="1" applyAlignment="1" applyProtection="1">
      <alignment vertical="center" wrapText="1"/>
    </xf>
    <xf numFmtId="0" fontId="73" fillId="0" borderId="29" xfId="0" applyFont="1" applyBorder="1" applyAlignment="1" applyProtection="1">
      <alignment horizontal="center" vertical="center"/>
    </xf>
    <xf numFmtId="0" fontId="98" fillId="0" borderId="6" xfId="0" applyFont="1" applyBorder="1" applyAlignment="1" applyProtection="1">
      <alignment horizontal="center" vertical="center"/>
    </xf>
    <xf numFmtId="0" fontId="98" fillId="0" borderId="19" xfId="0" applyFont="1" applyBorder="1" applyAlignment="1" applyProtection="1">
      <alignment horizontal="center" vertical="center"/>
    </xf>
    <xf numFmtId="0" fontId="73" fillId="0" borderId="32" xfId="0" applyFont="1" applyBorder="1" applyAlignment="1" applyProtection="1">
      <alignment horizontal="right" vertical="center"/>
    </xf>
    <xf numFmtId="0" fontId="99" fillId="0" borderId="33" xfId="0" applyFont="1" applyBorder="1" applyAlignment="1" applyProtection="1">
      <alignment horizontal="right" vertical="center"/>
    </xf>
    <xf numFmtId="0" fontId="73" fillId="0" borderId="33" xfId="0" applyFont="1" applyBorder="1" applyAlignment="1" applyProtection="1">
      <alignment horizontal="left" vertical="center"/>
    </xf>
    <xf numFmtId="0" fontId="71" fillId="0" borderId="33" xfId="0" applyFont="1" applyBorder="1" applyAlignment="1" applyProtection="1">
      <alignment vertical="center"/>
    </xf>
    <xf numFmtId="0" fontId="71" fillId="0" borderId="28" xfId="0" applyFont="1" applyBorder="1" applyAlignment="1" applyProtection="1">
      <alignment vertical="center"/>
    </xf>
    <xf numFmtId="0" fontId="100" fillId="0" borderId="5" xfId="0" applyFont="1" applyFill="1" applyBorder="1" applyAlignment="1" applyProtection="1">
      <alignment horizontal="center" vertical="center"/>
    </xf>
    <xf numFmtId="0" fontId="101" fillId="0" borderId="5" xfId="0" applyFont="1" applyBorder="1" applyAlignment="1" applyProtection="1">
      <alignment horizontal="center" vertical="center"/>
    </xf>
    <xf numFmtId="0" fontId="81" fillId="0" borderId="0" xfId="0" applyFont="1" applyFill="1" applyBorder="1" applyAlignment="1" applyProtection="1">
      <alignment vertical="center" wrapText="1"/>
    </xf>
    <xf numFmtId="0" fontId="93" fillId="0" borderId="0" xfId="0" applyFont="1" applyAlignment="1" applyProtection="1">
      <alignment vertical="center" wrapText="1"/>
    </xf>
    <xf numFmtId="0" fontId="5" fillId="0" borderId="2" xfId="0" applyFont="1" applyFill="1" applyBorder="1" applyAlignment="1" applyProtection="1">
      <alignment vertical="center" wrapText="1"/>
      <protection locked="0"/>
    </xf>
    <xf numFmtId="0" fontId="95" fillId="0" borderId="2" xfId="0" applyFont="1" applyBorder="1" applyAlignment="1" applyProtection="1">
      <alignment vertical="center" wrapText="1"/>
      <protection locked="0"/>
    </xf>
    <xf numFmtId="0" fontId="81" fillId="0" borderId="2" xfId="0" applyFont="1" applyFill="1" applyBorder="1" applyAlignment="1" applyProtection="1">
      <alignment vertical="center" wrapText="1"/>
    </xf>
    <xf numFmtId="0" fontId="93" fillId="0" borderId="2" xfId="0" applyFont="1" applyFill="1" applyBorder="1" applyAlignment="1" applyProtection="1">
      <alignment vertical="center" wrapText="1"/>
    </xf>
    <xf numFmtId="0" fontId="76" fillId="3" borderId="2" xfId="0" applyFont="1" applyFill="1" applyBorder="1" applyAlignment="1" applyProtection="1">
      <alignment vertical="center" wrapText="1"/>
    </xf>
    <xf numFmtId="0" fontId="74" fillId="3" borderId="2" xfId="0" applyFont="1" applyFill="1" applyBorder="1" applyAlignment="1" applyProtection="1">
      <alignment vertical="center" wrapText="1"/>
    </xf>
    <xf numFmtId="0" fontId="80" fillId="0" borderId="29" xfId="0" applyFont="1" applyFill="1" applyBorder="1" applyAlignment="1" applyProtection="1">
      <alignment vertical="center" wrapText="1"/>
    </xf>
    <xf numFmtId="0" fontId="94" fillId="0" borderId="6" xfId="0" applyFont="1" applyFill="1" applyBorder="1" applyAlignment="1" applyProtection="1">
      <alignment vertical="center" wrapText="1"/>
    </xf>
    <xf numFmtId="0" fontId="94" fillId="0" borderId="19" xfId="0" applyFont="1" applyFill="1" applyBorder="1" applyAlignment="1" applyProtection="1">
      <alignment vertical="center" wrapText="1"/>
    </xf>
    <xf numFmtId="0" fontId="76" fillId="0" borderId="16" xfId="0" applyFont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2" borderId="6" xfId="0" applyFont="1" applyFill="1" applyBorder="1" applyAlignment="1" applyProtection="1">
      <alignment horizontal="right"/>
    </xf>
    <xf numFmtId="0" fontId="0" fillId="0" borderId="6" xfId="0" applyBorder="1" applyAlignment="1" applyProtection="1"/>
    <xf numFmtId="0" fontId="12" fillId="6" borderId="5" xfId="0" applyFont="1" applyFill="1" applyBorder="1" applyAlignment="1" applyProtection="1"/>
    <xf numFmtId="0" fontId="0" fillId="0" borderId="5" xfId="0" applyBorder="1" applyAlignment="1" applyProtection="1"/>
    <xf numFmtId="0" fontId="76" fillId="0" borderId="21" xfId="0" applyFont="1" applyBorder="1" applyAlignment="1" applyProtection="1">
      <alignment horizontal="right" vertical="center"/>
    </xf>
    <xf numFmtId="0" fontId="76" fillId="0" borderId="32" xfId="0" applyFont="1" applyBorder="1" applyAlignment="1" applyProtection="1">
      <alignment horizontal="right" vertical="center"/>
    </xf>
    <xf numFmtId="0" fontId="2" fillId="9" borderId="2" xfId="0" applyFont="1" applyFill="1" applyBorder="1" applyAlignment="1" applyProtection="1">
      <alignment vertical="center"/>
      <protection locked="0"/>
    </xf>
    <xf numFmtId="0" fontId="76" fillId="0" borderId="2" xfId="0" applyFont="1" applyBorder="1" applyAlignment="1" applyProtection="1">
      <alignment horizontal="right" vertical="center"/>
    </xf>
    <xf numFmtId="0" fontId="2" fillId="0" borderId="2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/>
    <xf numFmtId="0" fontId="0" fillId="2" borderId="5" xfId="0" applyFill="1" applyBorder="1" applyAlignment="1" applyProtection="1"/>
    <xf numFmtId="0" fontId="73" fillId="0" borderId="17" xfId="0" applyFont="1" applyBorder="1" applyAlignment="1" applyProtection="1">
      <alignment horizontal="center" vertical="center"/>
    </xf>
    <xf numFmtId="0" fontId="74" fillId="0" borderId="18" xfId="0" applyFont="1" applyBorder="1" applyAlignment="1" applyProtection="1">
      <alignment horizontal="center" vertical="center"/>
    </xf>
    <xf numFmtId="0" fontId="74" fillId="0" borderId="21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/>
    <xf numFmtId="0" fontId="0" fillId="0" borderId="4" xfId="0" applyBorder="1" applyAlignment="1" applyProtection="1"/>
    <xf numFmtId="0" fontId="2" fillId="2" borderId="18" xfId="0" applyFont="1" applyFill="1" applyBorder="1" applyAlignment="1" applyProtection="1">
      <alignment vertical="center"/>
    </xf>
    <xf numFmtId="0" fontId="0" fillId="2" borderId="18" xfId="0" applyFill="1" applyBorder="1" applyAlignment="1" applyProtection="1">
      <alignment vertical="center"/>
    </xf>
    <xf numFmtId="0" fontId="53" fillId="9" borderId="16" xfId="0" applyFont="1" applyFill="1" applyBorder="1" applyAlignment="1" applyProtection="1">
      <alignment horizontal="center" vertical="center" wrapText="1"/>
      <protection locked="0"/>
    </xf>
    <xf numFmtId="0" fontId="7" fillId="9" borderId="4" xfId="0" applyFont="1" applyFill="1" applyBorder="1" applyAlignment="1" applyProtection="1">
      <alignment horizontal="center" vertical="center" wrapText="1"/>
      <protection locked="0"/>
    </xf>
    <xf numFmtId="0" fontId="20" fillId="3" borderId="16" xfId="0" applyFont="1" applyFill="1" applyBorder="1" applyAlignment="1" applyProtection="1">
      <alignment horizontal="center" vertical="center" wrapText="1"/>
    </xf>
    <xf numFmtId="0" fontId="0" fillId="3" borderId="5" xfId="0" applyFill="1" applyBorder="1" applyAlignment="1" applyProtection="1">
      <alignment horizontal="center" vertical="center" wrapText="1"/>
    </xf>
    <xf numFmtId="0" fontId="0" fillId="3" borderId="4" xfId="0" applyFill="1" applyBorder="1" applyAlignment="1" applyProtection="1">
      <alignment horizontal="center" vertical="center" wrapText="1"/>
    </xf>
    <xf numFmtId="0" fontId="14" fillId="0" borderId="16" xfId="0" applyFont="1" applyFill="1" applyBorder="1" applyAlignment="1" applyProtection="1">
      <alignment vertical="center" wrapText="1"/>
    </xf>
    <xf numFmtId="0" fontId="0" fillId="0" borderId="5" xfId="0" applyFill="1" applyBorder="1" applyAlignment="1" applyProtection="1">
      <alignment vertical="center" wrapText="1"/>
    </xf>
    <xf numFmtId="0" fontId="0" fillId="0" borderId="4" xfId="0" applyFill="1" applyBorder="1" applyAlignment="1" applyProtection="1">
      <alignment vertical="center" wrapText="1"/>
    </xf>
    <xf numFmtId="0" fontId="12" fillId="6" borderId="0" xfId="0" applyFont="1" applyFill="1" applyBorder="1" applyAlignment="1" applyProtection="1"/>
    <xf numFmtId="0" fontId="0" fillId="6" borderId="0" xfId="0" applyFill="1" applyBorder="1" applyAlignment="1" applyProtection="1"/>
    <xf numFmtId="0" fontId="14" fillId="0" borderId="16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 vertical="center" wrapText="1"/>
    </xf>
    <xf numFmtId="0" fontId="14" fillId="0" borderId="16" xfId="0" applyFont="1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76" fillId="0" borderId="2" xfId="0" applyFont="1" applyBorder="1" applyAlignment="1" applyProtection="1">
      <alignment horizontal="right" vertical="center" wrapText="1"/>
    </xf>
    <xf numFmtId="0" fontId="0" fillId="0" borderId="16" xfId="0" applyFill="1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60" fillId="0" borderId="16" xfId="0" applyFont="1" applyBorder="1" applyAlignment="1" applyProtection="1">
      <alignment horizontal="center" vertical="center" wrapText="1"/>
    </xf>
    <xf numFmtId="0" fontId="59" fillId="0" borderId="5" xfId="0" applyFont="1" applyBorder="1" applyAlignment="1" applyProtection="1">
      <alignment horizontal="center" vertical="center" wrapText="1"/>
    </xf>
    <xf numFmtId="0" fontId="59" fillId="0" borderId="4" xfId="0" applyFont="1" applyBorder="1" applyAlignment="1" applyProtection="1">
      <alignment horizontal="center" vertical="center" wrapText="1"/>
    </xf>
    <xf numFmtId="0" fontId="87" fillId="0" borderId="2" xfId="0" applyFont="1" applyBorder="1" applyAlignment="1" applyProtection="1">
      <alignment horizontal="center" vertical="center"/>
    </xf>
    <xf numFmtId="0" fontId="71" fillId="0" borderId="2" xfId="0" applyFont="1" applyBorder="1" applyAlignment="1" applyProtection="1">
      <alignment horizontal="center" vertical="center"/>
    </xf>
    <xf numFmtId="0" fontId="1" fillId="9" borderId="5" xfId="0" applyFont="1" applyFill="1" applyBorder="1" applyAlignment="1" applyProtection="1">
      <alignment horizontal="center"/>
      <protection locked="0"/>
    </xf>
    <xf numFmtId="0" fontId="1" fillId="9" borderId="4" xfId="0" applyFont="1" applyFill="1" applyBorder="1" applyAlignment="1" applyProtection="1">
      <alignment horizontal="center"/>
      <protection locked="0"/>
    </xf>
    <xf numFmtId="0" fontId="73" fillId="0" borderId="2" xfId="0" applyFont="1" applyFill="1" applyBorder="1" applyAlignment="1" applyProtection="1">
      <alignment horizontal="center"/>
    </xf>
    <xf numFmtId="0" fontId="102" fillId="0" borderId="2" xfId="0" applyFont="1" applyBorder="1" applyAlignment="1" applyProtection="1">
      <alignment horizontal="center"/>
    </xf>
    <xf numFmtId="0" fontId="14" fillId="3" borderId="17" xfId="0" applyFont="1" applyFill="1" applyBorder="1" applyAlignment="1" applyProtection="1">
      <alignment horizontal="center" vertical="center" wrapText="1"/>
    </xf>
    <xf numFmtId="0" fontId="13" fillId="3" borderId="17" xfId="0" applyFont="1" applyFill="1" applyBorder="1" applyAlignment="1" applyProtection="1">
      <alignment horizontal="center" vertical="center" wrapText="1"/>
    </xf>
    <xf numFmtId="0" fontId="16" fillId="3" borderId="5" xfId="0" applyFont="1" applyFill="1" applyBorder="1" applyAlignment="1" applyProtection="1">
      <alignment horizontal="center" vertical="center"/>
    </xf>
    <xf numFmtId="0" fontId="11" fillId="3" borderId="5" xfId="0" applyFont="1" applyFill="1" applyBorder="1" applyAlignment="1" applyProtection="1">
      <alignment horizontal="center" vertical="center"/>
    </xf>
    <xf numFmtId="0" fontId="11" fillId="3" borderId="4" xfId="0" applyFont="1" applyFill="1" applyBorder="1" applyAlignment="1" applyProtection="1">
      <alignment horizontal="center" vertical="center"/>
    </xf>
    <xf numFmtId="0" fontId="14" fillId="3" borderId="16" xfId="0" applyFont="1" applyFill="1" applyBorder="1" applyAlignment="1" applyProtection="1">
      <alignment horizontal="center" vertical="center"/>
    </xf>
    <xf numFmtId="0" fontId="14" fillId="3" borderId="2" xfId="0" applyFont="1" applyFill="1" applyBorder="1" applyAlignment="1" applyProtection="1">
      <alignment horizontal="center" vertical="center"/>
    </xf>
    <xf numFmtId="0" fontId="16" fillId="3" borderId="2" xfId="0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/>
    <xf numFmtId="0" fontId="14" fillId="3" borderId="16" xfId="0" applyFont="1" applyFill="1" applyBorder="1" applyAlignment="1" applyProtection="1">
      <alignment horizontal="center" vertical="center" wrapText="1"/>
    </xf>
    <xf numFmtId="0" fontId="14" fillId="3" borderId="2" xfId="0" applyFont="1" applyFill="1" applyBorder="1" applyAlignment="1" applyProtection="1">
      <alignment horizontal="center" vertical="center" wrapText="1"/>
    </xf>
    <xf numFmtId="0" fontId="13" fillId="3" borderId="2" xfId="0" applyFont="1" applyFill="1" applyBorder="1" applyAlignment="1" applyProtection="1">
      <alignment horizontal="center" vertical="center" wrapText="1"/>
    </xf>
    <xf numFmtId="0" fontId="0" fillId="3" borderId="16" xfId="0" applyFill="1" applyBorder="1" applyAlignment="1" applyProtection="1">
      <alignment vertical="center"/>
    </xf>
    <xf numFmtId="0" fontId="0" fillId="3" borderId="5" xfId="0" applyFill="1" applyBorder="1" applyAlignment="1" applyProtection="1">
      <alignment vertical="center"/>
    </xf>
    <xf numFmtId="0" fontId="0" fillId="3" borderId="4" xfId="0" applyFill="1" applyBorder="1" applyAlignment="1" applyProtection="1">
      <alignment vertical="center"/>
    </xf>
    <xf numFmtId="0" fontId="81" fillId="0" borderId="16" xfId="0" applyFont="1" applyBorder="1" applyAlignment="1" applyProtection="1">
      <alignment horizontal="center" vertical="center" wrapText="1"/>
    </xf>
    <xf numFmtId="0" fontId="74" fillId="0" borderId="5" xfId="0" applyFont="1" applyBorder="1" applyAlignment="1">
      <alignment horizontal="center" vertical="center" wrapText="1"/>
    </xf>
    <xf numFmtId="0" fontId="74" fillId="0" borderId="4" xfId="0" applyFont="1" applyBorder="1" applyAlignment="1">
      <alignment horizontal="center" vertical="center" wrapText="1"/>
    </xf>
    <xf numFmtId="0" fontId="81" fillId="0" borderId="29" xfId="0" applyFont="1" applyBorder="1" applyAlignment="1" applyProtection="1">
      <alignment horizontal="center" vertical="center" wrapText="1"/>
    </xf>
    <xf numFmtId="0" fontId="93" fillId="0" borderId="6" xfId="0" applyFont="1" applyBorder="1" applyAlignment="1">
      <alignment vertical="center" wrapText="1"/>
    </xf>
    <xf numFmtId="0" fontId="93" fillId="0" borderId="19" xfId="0" applyFont="1" applyBorder="1" applyAlignment="1">
      <alignment vertical="center" wrapText="1"/>
    </xf>
    <xf numFmtId="0" fontId="0" fillId="0" borderId="16" xfId="0" applyBorder="1" applyAlignment="1" applyProtection="1"/>
    <xf numFmtId="0" fontId="14" fillId="0" borderId="5" xfId="0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74" fillId="3" borderId="16" xfId="0" applyFont="1" applyFill="1" applyBorder="1" applyAlignment="1" applyProtection="1">
      <alignment vertical="center" wrapText="1"/>
    </xf>
    <xf numFmtId="0" fontId="27" fillId="3" borderId="16" xfId="0" applyFont="1" applyFill="1" applyBorder="1" applyAlignment="1" applyProtection="1">
      <alignment horizontal="center" vertical="center"/>
    </xf>
    <xf numFmtId="0" fontId="28" fillId="3" borderId="5" xfId="0" applyFont="1" applyFill="1" applyBorder="1" applyAlignment="1" applyProtection="1">
      <alignment horizontal="center" vertical="center"/>
    </xf>
    <xf numFmtId="0" fontId="26" fillId="3" borderId="4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/>
    <xf numFmtId="0" fontId="0" fillId="0" borderId="0" xfId="0" applyBorder="1" applyAlignment="1" applyProtection="1"/>
    <xf numFmtId="0" fontId="103" fillId="0" borderId="0" xfId="0" applyFont="1" applyBorder="1" applyAlignment="1" applyProtection="1">
      <alignment horizontal="center" vertical="center" wrapText="1"/>
    </xf>
    <xf numFmtId="0" fontId="71" fillId="0" borderId="0" xfId="0" applyFont="1" applyBorder="1" applyAlignment="1" applyProtection="1">
      <alignment horizontal="center" wrapText="1"/>
    </xf>
    <xf numFmtId="0" fontId="8" fillId="0" borderId="20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 vertical="center" wrapText="1"/>
    </xf>
    <xf numFmtId="0" fontId="1" fillId="0" borderId="35" xfId="0" applyFont="1" applyBorder="1" applyAlignment="1" applyProtection="1">
      <alignment horizontal="center" vertical="center" wrapText="1"/>
    </xf>
    <xf numFmtId="0" fontId="76" fillId="0" borderId="34" xfId="0" applyFont="1" applyBorder="1" applyAlignment="1" applyProtection="1">
      <alignment horizontal="center" vertical="center"/>
    </xf>
    <xf numFmtId="0" fontId="76" fillId="0" borderId="31" xfId="0" applyFont="1" applyBorder="1" applyAlignment="1" applyProtection="1">
      <alignment horizontal="center" vertical="center"/>
    </xf>
    <xf numFmtId="0" fontId="76" fillId="0" borderId="35" xfId="0" applyFont="1" applyBorder="1" applyAlignment="1" applyProtection="1">
      <alignment horizontal="center" vertical="center"/>
    </xf>
    <xf numFmtId="0" fontId="17" fillId="0" borderId="36" xfId="0" applyFont="1" applyBorder="1" applyAlignment="1" applyProtection="1">
      <alignment horizontal="center" vertical="center" wrapText="1"/>
    </xf>
    <xf numFmtId="0" fontId="31" fillId="0" borderId="13" xfId="0" applyFont="1" applyBorder="1" applyAlignment="1" applyProtection="1">
      <alignment horizontal="center" vertical="center" wrapText="1"/>
    </xf>
    <xf numFmtId="0" fontId="71" fillId="0" borderId="2" xfId="0" applyFont="1" applyBorder="1" applyAlignment="1" applyProtection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/>
    <xf numFmtId="0" fontId="51" fillId="9" borderId="16" xfId="0" applyFont="1" applyFill="1" applyBorder="1" applyAlignment="1" applyProtection="1">
      <alignment horizontal="center" vertical="center" wrapText="1"/>
      <protection locked="0"/>
    </xf>
    <xf numFmtId="0" fontId="52" fillId="9" borderId="5" xfId="0" applyFont="1" applyFill="1" applyBorder="1" applyAlignment="1" applyProtection="1">
      <alignment horizontal="center" vertical="center" wrapText="1"/>
      <protection locked="0"/>
    </xf>
    <xf numFmtId="0" fontId="81" fillId="0" borderId="16" xfId="0" applyFont="1" applyBorder="1" applyAlignment="1" applyProtection="1">
      <alignment horizontal="center" vertical="center"/>
    </xf>
    <xf numFmtId="0" fontId="93" fillId="0" borderId="5" xfId="0" applyFont="1" applyBorder="1" applyAlignment="1" applyProtection="1">
      <alignment horizontal="center" vertical="center"/>
    </xf>
    <xf numFmtId="0" fontId="93" fillId="0" borderId="4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/>
    <xf numFmtId="0" fontId="14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70" fillId="0" borderId="29" xfId="0" applyFont="1" applyBorder="1" applyAlignment="1" applyProtection="1">
      <alignment vertical="center" wrapText="1"/>
    </xf>
    <xf numFmtId="0" fontId="74" fillId="0" borderId="20" xfId="0" applyFont="1" applyBorder="1" applyAlignment="1" applyProtection="1">
      <alignment vertical="center"/>
    </xf>
    <xf numFmtId="0" fontId="74" fillId="0" borderId="32" xfId="0" applyFont="1" applyBorder="1" applyAlignment="1" applyProtection="1">
      <alignment vertical="center"/>
    </xf>
    <xf numFmtId="0" fontId="76" fillId="0" borderId="5" xfId="0" applyFont="1" applyBorder="1" applyAlignment="1" applyProtection="1">
      <alignment horizontal="right" vertical="center"/>
    </xf>
    <xf numFmtId="0" fontId="76" fillId="0" borderId="4" xfId="0" applyFont="1" applyBorder="1" applyAlignment="1" applyProtection="1">
      <alignment horizontal="right" vertical="center"/>
    </xf>
    <xf numFmtId="0" fontId="15" fillId="0" borderId="0" xfId="0" applyFont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44" fillId="0" borderId="0" xfId="0" applyFont="1" applyAlignment="1" applyProtection="1">
      <alignment horizontal="center" vertical="center"/>
    </xf>
    <xf numFmtId="0" fontId="44" fillId="0" borderId="0" xfId="0" applyFont="1" applyBorder="1" applyAlignment="1" applyProtection="1">
      <alignment horizontal="center" vertical="center"/>
    </xf>
    <xf numFmtId="0" fontId="23" fillId="9" borderId="2" xfId="0" applyFont="1" applyFill="1" applyBorder="1" applyAlignment="1" applyProtection="1">
      <alignment vertical="center" wrapText="1"/>
      <protection locked="0"/>
    </xf>
    <xf numFmtId="0" fontId="55" fillId="9" borderId="2" xfId="0" applyFont="1" applyFill="1" applyBorder="1" applyAlignment="1" applyProtection="1">
      <alignment vertical="center" wrapText="1"/>
      <protection locked="0"/>
    </xf>
    <xf numFmtId="0" fontId="96" fillId="0" borderId="2" xfId="0" applyFont="1" applyBorder="1" applyAlignment="1" applyProtection="1">
      <alignment horizontal="center" vertical="center"/>
    </xf>
    <xf numFmtId="0" fontId="1" fillId="3" borderId="16" xfId="0" applyFont="1" applyFill="1" applyBorder="1" applyAlignment="1" applyProtection="1">
      <alignment vertical="center" wrapText="1"/>
    </xf>
    <xf numFmtId="0" fontId="0" fillId="3" borderId="5" xfId="0" applyFill="1" applyBorder="1" applyAlignment="1" applyProtection="1">
      <alignment vertical="center" wrapText="1"/>
    </xf>
    <xf numFmtId="0" fontId="81" fillId="0" borderId="16" xfId="0" applyFont="1" applyBorder="1" applyAlignment="1" applyProtection="1">
      <alignment vertical="center" wrapText="1"/>
    </xf>
    <xf numFmtId="0" fontId="93" fillId="0" borderId="5" xfId="0" applyFont="1" applyBorder="1" applyAlignment="1" applyProtection="1">
      <alignment vertical="center" wrapText="1"/>
    </xf>
    <xf numFmtId="0" fontId="40" fillId="3" borderId="16" xfId="0" applyFont="1" applyFill="1" applyBorder="1" applyAlignment="1" applyProtection="1">
      <alignment vertical="center" wrapText="1"/>
    </xf>
    <xf numFmtId="0" fontId="5" fillId="0" borderId="16" xfId="0" applyFont="1" applyFill="1" applyBorder="1" applyAlignment="1" applyProtection="1">
      <alignment vertical="center" wrapText="1"/>
      <protection locked="0"/>
    </xf>
    <xf numFmtId="0" fontId="65" fillId="0" borderId="5" xfId="0" applyFont="1" applyBorder="1" applyAlignment="1" applyProtection="1">
      <alignment vertical="center" wrapText="1"/>
      <protection locked="0"/>
    </xf>
    <xf numFmtId="0" fontId="81" fillId="0" borderId="2" xfId="0" applyFont="1" applyFill="1" applyBorder="1" applyAlignment="1" applyProtection="1">
      <alignment horizontal="right" vertical="center" wrapText="1"/>
    </xf>
    <xf numFmtId="0" fontId="74" fillId="0" borderId="2" xfId="0" applyFont="1" applyBorder="1" applyAlignment="1" applyProtection="1">
      <alignment horizontal="right" vertical="center" wrapText="1"/>
    </xf>
    <xf numFmtId="0" fontId="78" fillId="0" borderId="5" xfId="0" applyFont="1" applyFill="1" applyBorder="1" applyAlignment="1" applyProtection="1">
      <alignment horizontal="left" vertical="center" wrapText="1"/>
    </xf>
    <xf numFmtId="0" fontId="79" fillId="0" borderId="5" xfId="0" applyFont="1" applyBorder="1" applyAlignment="1" applyProtection="1">
      <alignment horizontal="left" vertical="center" wrapText="1"/>
    </xf>
    <xf numFmtId="0" fontId="116" fillId="9" borderId="16" xfId="0" applyFont="1" applyFill="1" applyBorder="1" applyAlignment="1" applyProtection="1">
      <alignment horizontal="left" vertical="center" wrapText="1"/>
      <protection locked="0"/>
    </xf>
    <xf numFmtId="0" fontId="55" fillId="9" borderId="5" xfId="0" applyFont="1" applyFill="1" applyBorder="1" applyAlignment="1" applyProtection="1">
      <alignment horizontal="left" vertical="center" wrapText="1"/>
      <protection locked="0"/>
    </xf>
    <xf numFmtId="0" fontId="55" fillId="9" borderId="4" xfId="0" applyFont="1" applyFill="1" applyBorder="1" applyAlignment="1" applyProtection="1">
      <alignment horizontal="left" vertical="center" wrapText="1"/>
      <protection locked="0"/>
    </xf>
    <xf numFmtId="0" fontId="2" fillId="3" borderId="2" xfId="0" applyFont="1" applyFill="1" applyBorder="1" applyAlignment="1" applyProtection="1">
      <alignment vertical="center" wrapText="1"/>
    </xf>
    <xf numFmtId="0" fontId="0" fillId="3" borderId="2" xfId="0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104" fillId="0" borderId="16" xfId="0" applyFont="1" applyBorder="1" applyAlignment="1" applyProtection="1">
      <alignment horizontal="left" vertical="center"/>
    </xf>
    <xf numFmtId="0" fontId="105" fillId="0" borderId="5" xfId="0" applyFont="1" applyBorder="1" applyAlignment="1" applyProtection="1">
      <alignment horizontal="left" vertical="center"/>
    </xf>
    <xf numFmtId="0" fontId="71" fillId="3" borderId="5" xfId="0" applyFont="1" applyFill="1" applyBorder="1" applyAlignment="1" applyProtection="1">
      <alignment vertical="center" wrapText="1"/>
    </xf>
    <xf numFmtId="0" fontId="1" fillId="3" borderId="2" xfId="0" applyFont="1" applyFill="1" applyBorder="1" applyAlignment="1" applyProtection="1">
      <alignment vertical="center" wrapText="1"/>
    </xf>
    <xf numFmtId="0" fontId="76" fillId="0" borderId="2" xfId="0" applyFont="1" applyFill="1" applyBorder="1" applyAlignment="1" applyProtection="1">
      <alignment horizontal="left" vertical="center" wrapText="1"/>
    </xf>
    <xf numFmtId="0" fontId="74" fillId="0" borderId="2" xfId="0" applyFont="1" applyBorder="1" applyAlignment="1" applyProtection="1">
      <alignment horizontal="left" vertical="center" wrapText="1"/>
    </xf>
    <xf numFmtId="49" fontId="87" fillId="0" borderId="2" xfId="0" applyNumberFormat="1" applyFont="1" applyBorder="1" applyAlignment="1" applyProtection="1">
      <alignment vertical="center" wrapText="1"/>
    </xf>
    <xf numFmtId="0" fontId="74" fillId="0" borderId="2" xfId="0" applyFont="1" applyBorder="1" applyAlignment="1" applyProtection="1">
      <alignment vertical="center" wrapText="1"/>
    </xf>
    <xf numFmtId="0" fontId="104" fillId="0" borderId="29" xfId="0" applyFont="1" applyBorder="1" applyAlignment="1" applyProtection="1">
      <alignment horizontal="center" vertical="center"/>
    </xf>
    <xf numFmtId="0" fontId="105" fillId="0" borderId="6" xfId="0" applyFont="1" applyBorder="1" applyAlignment="1" applyProtection="1">
      <alignment horizontal="center" vertical="center"/>
    </xf>
    <xf numFmtId="0" fontId="104" fillId="0" borderId="16" xfId="0" applyFont="1" applyBorder="1" applyAlignment="1" applyProtection="1">
      <alignment horizontal="right" vertical="center"/>
    </xf>
    <xf numFmtId="0" fontId="105" fillId="0" borderId="5" xfId="0" applyFont="1" applyBorder="1" applyAlignment="1" applyProtection="1">
      <alignment horizontal="right" vertical="center"/>
    </xf>
    <xf numFmtId="0" fontId="105" fillId="0" borderId="4" xfId="0" applyFont="1" applyBorder="1" applyAlignment="1" applyProtection="1">
      <alignment horizontal="right" vertical="center"/>
    </xf>
    <xf numFmtId="0" fontId="78" fillId="0" borderId="5" xfId="0" applyFont="1" applyBorder="1" applyAlignment="1" applyProtection="1">
      <alignment horizontal="left" vertical="center" wrapText="1"/>
    </xf>
    <xf numFmtId="0" fontId="5" fillId="9" borderId="2" xfId="0" applyFont="1" applyFill="1" applyBorder="1" applyAlignment="1" applyProtection="1">
      <alignment vertical="center" wrapText="1"/>
      <protection locked="0"/>
    </xf>
    <xf numFmtId="0" fontId="43" fillId="5" borderId="2" xfId="0" applyFont="1" applyFill="1" applyBorder="1" applyAlignment="1" applyProtection="1">
      <alignment vertical="center" wrapText="1"/>
    </xf>
    <xf numFmtId="0" fontId="108" fillId="5" borderId="2" xfId="0" applyFont="1" applyFill="1" applyBorder="1" applyAlignment="1">
      <alignment vertical="center" wrapText="1"/>
    </xf>
    <xf numFmtId="0" fontId="43" fillId="5" borderId="2" xfId="0" applyFont="1" applyFill="1" applyBorder="1" applyAlignment="1" applyProtection="1">
      <alignment vertical="center" wrapText="1"/>
      <protection locked="0"/>
    </xf>
    <xf numFmtId="0" fontId="110" fillId="5" borderId="2" xfId="0" applyFont="1" applyFill="1" applyBorder="1" applyAlignment="1" applyProtection="1">
      <alignment vertical="center" wrapText="1"/>
      <protection locked="0"/>
    </xf>
    <xf numFmtId="0" fontId="40" fillId="11" borderId="0" xfId="0" applyFont="1" applyFill="1" applyBorder="1" applyAlignment="1" applyProtection="1">
      <alignment vertical="center" wrapText="1"/>
    </xf>
    <xf numFmtId="0" fontId="0" fillId="11" borderId="0" xfId="0" applyFill="1" applyAlignment="1" applyProtection="1">
      <alignment vertical="center" wrapText="1"/>
    </xf>
    <xf numFmtId="14" fontId="23" fillId="0" borderId="25" xfId="0" applyNumberFormat="1" applyFont="1" applyBorder="1" applyAlignment="1" applyProtection="1">
      <alignment horizontal="center" vertical="center" wrapText="1"/>
      <protection locked="0"/>
    </xf>
    <xf numFmtId="0" fontId="111" fillId="0" borderId="36" xfId="0" applyFont="1" applyBorder="1" applyAlignment="1" applyProtection="1">
      <alignment horizontal="center" vertical="center" wrapText="1"/>
      <protection locked="0"/>
    </xf>
    <xf numFmtId="0" fontId="111" fillId="0" borderId="13" xfId="0" applyFont="1" applyBorder="1" applyAlignment="1" applyProtection="1">
      <alignment horizontal="center" vertical="center" wrapText="1"/>
      <protection locked="0"/>
    </xf>
    <xf numFmtId="0" fontId="16" fillId="8" borderId="5" xfId="0" applyFont="1" applyFill="1" applyBorder="1" applyAlignment="1" applyProtection="1">
      <alignment horizontal="center" vertical="center"/>
    </xf>
    <xf numFmtId="0" fontId="11" fillId="8" borderId="5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vertical="center" wrapText="1"/>
      <protection locked="0"/>
    </xf>
    <xf numFmtId="0" fontId="0" fillId="0" borderId="5" xfId="0" applyFont="1" applyBorder="1" applyAlignment="1" applyProtection="1">
      <alignment vertical="center" wrapText="1"/>
      <protection locked="0"/>
    </xf>
    <xf numFmtId="0" fontId="87" fillId="0" borderId="0" xfId="0" applyFont="1" applyFill="1" applyBorder="1" applyAlignment="1" applyProtection="1">
      <alignment vertical="center" wrapText="1"/>
    </xf>
    <xf numFmtId="0" fontId="71" fillId="0" borderId="0" xfId="0" applyFont="1" applyAlignment="1" applyProtection="1">
      <alignment vertical="center" wrapText="1"/>
    </xf>
    <xf numFmtId="0" fontId="78" fillId="0" borderId="2" xfId="0" applyFont="1" applyFill="1" applyBorder="1" applyAlignment="1" applyProtection="1">
      <alignment horizontal="left" vertical="center" wrapText="1"/>
    </xf>
    <xf numFmtId="0" fontId="79" fillId="0" borderId="2" xfId="0" applyFont="1" applyBorder="1" applyAlignment="1" applyProtection="1">
      <alignment horizontal="left" vertical="center" wrapText="1"/>
    </xf>
    <xf numFmtId="0" fontId="112" fillId="0" borderId="36" xfId="0" applyFont="1" applyBorder="1" applyAlignment="1" applyProtection="1">
      <alignment horizontal="center" vertical="center" wrapText="1"/>
      <protection locked="0"/>
    </xf>
    <xf numFmtId="0" fontId="112" fillId="0" borderId="13" xfId="0" applyFont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81" fillId="2" borderId="16" xfId="0" applyFont="1" applyFill="1" applyBorder="1" applyAlignment="1" applyProtection="1">
      <alignment horizontal="right" vertical="center" wrapText="1"/>
    </xf>
    <xf numFmtId="0" fontId="0" fillId="2" borderId="5" xfId="0" applyFill="1" applyBorder="1" applyAlignment="1">
      <alignment vertical="center" wrapText="1"/>
    </xf>
    <xf numFmtId="0" fontId="0" fillId="2" borderId="33" xfId="0" applyFill="1" applyBorder="1" applyAlignment="1">
      <alignment vertical="center" wrapText="1"/>
    </xf>
    <xf numFmtId="0" fontId="0" fillId="2" borderId="28" xfId="0" applyFill="1" applyBorder="1" applyAlignment="1">
      <alignment vertical="center" wrapText="1"/>
    </xf>
    <xf numFmtId="0" fontId="0" fillId="0" borderId="16" xfId="0" applyBorder="1" applyAlignment="1">
      <alignment horizontal="right" vertical="center" wrapText="1"/>
    </xf>
    <xf numFmtId="0" fontId="77" fillId="0" borderId="16" xfId="0" applyFont="1" applyFill="1" applyBorder="1" applyAlignment="1" applyProtection="1">
      <alignment horizontal="center"/>
    </xf>
    <xf numFmtId="0" fontId="90" fillId="0" borderId="5" xfId="0" applyFont="1" applyBorder="1" applyAlignment="1" applyProtection="1">
      <alignment horizontal="center"/>
    </xf>
    <xf numFmtId="0" fontId="76" fillId="0" borderId="2" xfId="0" applyFont="1" applyFill="1" applyBorder="1" applyAlignment="1" applyProtection="1">
      <alignment horizontal="right"/>
    </xf>
    <xf numFmtId="0" fontId="87" fillId="0" borderId="2" xfId="0" applyFont="1" applyBorder="1" applyAlignment="1" applyProtection="1"/>
    <xf numFmtId="0" fontId="71" fillId="0" borderId="2" xfId="0" applyFont="1" applyBorder="1" applyAlignment="1" applyProtection="1"/>
    <xf numFmtId="0" fontId="76" fillId="3" borderId="16" xfId="0" applyFont="1" applyFill="1" applyBorder="1" applyAlignment="1" applyProtection="1">
      <alignment horizontal="right"/>
    </xf>
    <xf numFmtId="0" fontId="71" fillId="3" borderId="5" xfId="0" applyFont="1" applyFill="1" applyBorder="1" applyAlignment="1" applyProtection="1"/>
    <xf numFmtId="0" fontId="71" fillId="3" borderId="4" xfId="0" applyFont="1" applyFill="1" applyBorder="1" applyAlignment="1" applyProtection="1"/>
    <xf numFmtId="0" fontId="76" fillId="0" borderId="38" xfId="0" applyFont="1" applyFill="1" applyBorder="1" applyAlignment="1" applyProtection="1">
      <alignment horizontal="right"/>
    </xf>
    <xf numFmtId="0" fontId="71" fillId="0" borderId="37" xfId="0" applyFont="1" applyBorder="1" applyAlignment="1" applyProtection="1"/>
    <xf numFmtId="0" fontId="77" fillId="0" borderId="32" xfId="0" applyFont="1" applyFill="1" applyBorder="1" applyAlignment="1" applyProtection="1">
      <alignment horizontal="center"/>
    </xf>
    <xf numFmtId="0" fontId="90" fillId="0" borderId="33" xfId="0" applyFont="1" applyBorder="1" applyAlignment="1" applyProtection="1">
      <alignment horizontal="center"/>
    </xf>
    <xf numFmtId="3" fontId="82" fillId="0" borderId="0" xfId="0" applyNumberFormat="1" applyFont="1" applyFill="1" applyAlignment="1" applyProtection="1">
      <alignment wrapText="1"/>
    </xf>
    <xf numFmtId="0" fontId="82" fillId="0" borderId="5" xfId="0" applyFont="1" applyBorder="1" applyAlignment="1" applyProtection="1">
      <alignment horizontal="center" wrapText="1"/>
    </xf>
    <xf numFmtId="0" fontId="114" fillId="0" borderId="5" xfId="0" applyFont="1" applyBorder="1" applyAlignment="1" applyProtection="1">
      <alignment horizontal="center" wrapText="1"/>
    </xf>
    <xf numFmtId="0" fontId="38" fillId="3" borderId="16" xfId="0" applyFont="1" applyFill="1" applyBorder="1" applyAlignment="1" applyProtection="1">
      <alignment horizontal="right"/>
    </xf>
    <xf numFmtId="0" fontId="0" fillId="3" borderId="5" xfId="0" applyFill="1" applyBorder="1" applyAlignment="1" applyProtection="1"/>
    <xf numFmtId="0" fontId="0" fillId="3" borderId="4" xfId="0" applyFill="1" applyBorder="1" applyAlignment="1" applyProtection="1"/>
    <xf numFmtId="0" fontId="80" fillId="0" borderId="38" xfId="0" applyFont="1" applyFill="1" applyBorder="1" applyAlignment="1" applyProtection="1">
      <alignment horizontal="center"/>
    </xf>
    <xf numFmtId="0" fontId="80" fillId="0" borderId="26" xfId="0" applyFont="1" applyFill="1" applyBorder="1" applyAlignment="1" applyProtection="1">
      <alignment horizontal="center"/>
    </xf>
    <xf numFmtId="3" fontId="82" fillId="0" borderId="17" xfId="0" applyNumberFormat="1" applyFont="1" applyFill="1" applyBorder="1" applyAlignment="1" applyProtection="1">
      <alignment horizontal="right" vertical="center" wrapText="1"/>
    </xf>
    <xf numFmtId="3" fontId="82" fillId="0" borderId="21" xfId="0" applyNumberFormat="1" applyFont="1" applyFill="1" applyBorder="1" applyAlignment="1" applyProtection="1">
      <alignment horizontal="right" vertical="center" wrapText="1"/>
    </xf>
    <xf numFmtId="0" fontId="80" fillId="0" borderId="27" xfId="0" applyFont="1" applyBorder="1" applyAlignment="1" applyProtection="1">
      <alignment horizontal="center"/>
    </xf>
    <xf numFmtId="0" fontId="94" fillId="0" borderId="27" xfId="0" applyFont="1" applyBorder="1" applyAlignment="1" applyProtection="1">
      <alignment horizontal="center"/>
    </xf>
    <xf numFmtId="0" fontId="78" fillId="0" borderId="2" xfId="0" applyFont="1" applyFill="1" applyBorder="1" applyAlignment="1" applyProtection="1">
      <alignment horizontal="center" vertical="center"/>
    </xf>
    <xf numFmtId="0" fontId="93" fillId="0" borderId="2" xfId="0" applyFont="1" applyBorder="1" applyAlignment="1" applyProtection="1">
      <alignment horizontal="center" vertical="center"/>
    </xf>
    <xf numFmtId="0" fontId="48" fillId="9" borderId="32" xfId="0" applyFont="1" applyFill="1" applyBorder="1" applyAlignment="1" applyProtection="1">
      <alignment vertical="center" wrapText="1"/>
      <protection locked="0"/>
    </xf>
    <xf numFmtId="0" fontId="0" fillId="0" borderId="33" xfId="0" applyBorder="1" applyAlignment="1" applyProtection="1">
      <alignment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0" fontId="48" fillId="9" borderId="21" xfId="0" applyFont="1" applyFill="1" applyBorder="1" applyAlignment="1" applyProtection="1">
      <alignment vertical="center" wrapText="1"/>
      <protection locked="0"/>
    </xf>
    <xf numFmtId="0" fontId="0" fillId="0" borderId="21" xfId="0" applyBorder="1" applyAlignment="1" applyProtection="1">
      <alignment vertical="center" wrapText="1"/>
      <protection locked="0"/>
    </xf>
    <xf numFmtId="0" fontId="82" fillId="0" borderId="5" xfId="0" applyFont="1" applyBorder="1" applyAlignment="1" applyProtection="1">
      <alignment horizontal="center" vertical="center" wrapText="1"/>
    </xf>
    <xf numFmtId="0" fontId="114" fillId="0" borderId="5" xfId="0" applyFont="1" applyBorder="1" applyAlignment="1" applyProtection="1">
      <alignment horizontal="center" vertical="center" wrapText="1"/>
    </xf>
    <xf numFmtId="0" fontId="78" fillId="0" borderId="21" xfId="0" applyFont="1" applyBorder="1" applyAlignment="1" applyProtection="1">
      <alignment horizontal="center" vertical="center" wrapText="1"/>
    </xf>
    <xf numFmtId="0" fontId="71" fillId="0" borderId="21" xfId="0" applyFont="1" applyBorder="1" applyAlignment="1" applyProtection="1">
      <alignment horizontal="center" vertical="center" wrapText="1"/>
    </xf>
    <xf numFmtId="0" fontId="78" fillId="0" borderId="2" xfId="0" applyFont="1" applyBorder="1" applyAlignment="1" applyProtection="1">
      <alignment horizontal="center" vertical="center" wrapText="1"/>
    </xf>
    <xf numFmtId="0" fontId="82" fillId="0" borderId="33" xfId="0" applyFont="1" applyBorder="1" applyAlignment="1" applyProtection="1">
      <alignment horizontal="center" wrapText="1"/>
    </xf>
    <xf numFmtId="0" fontId="114" fillId="0" borderId="33" xfId="0" applyFont="1" applyBorder="1" applyAlignment="1" applyProtection="1">
      <alignment horizontal="center" wrapText="1"/>
    </xf>
    <xf numFmtId="0" fontId="80" fillId="0" borderId="16" xfId="0" applyFont="1" applyFill="1" applyBorder="1" applyAlignment="1" applyProtection="1">
      <alignment horizontal="center" vertical="center"/>
    </xf>
    <xf numFmtId="0" fontId="80" fillId="0" borderId="4" xfId="0" applyFont="1" applyFill="1" applyBorder="1" applyAlignment="1" applyProtection="1">
      <alignment horizontal="center" vertical="center"/>
    </xf>
    <xf numFmtId="0" fontId="87" fillId="3" borderId="5" xfId="0" applyFont="1" applyFill="1" applyBorder="1" applyAlignment="1" applyProtection="1"/>
    <xf numFmtId="0" fontId="87" fillId="3" borderId="4" xfId="0" applyFont="1" applyFill="1" applyBorder="1" applyAlignment="1" applyProtection="1"/>
    <xf numFmtId="0" fontId="76" fillId="0" borderId="16" xfId="0" applyFont="1" applyFill="1" applyBorder="1" applyAlignment="1" applyProtection="1">
      <alignment horizontal="center" vertical="center"/>
    </xf>
    <xf numFmtId="0" fontId="71" fillId="0" borderId="5" xfId="0" applyFont="1" applyBorder="1" applyAlignment="1" applyProtection="1">
      <alignment horizontal="center" vertical="center"/>
    </xf>
    <xf numFmtId="0" fontId="76" fillId="0" borderId="16" xfId="0" applyFont="1" applyBorder="1" applyAlignment="1" applyProtection="1">
      <alignment horizontal="center" vertical="center"/>
    </xf>
    <xf numFmtId="0" fontId="87" fillId="0" borderId="5" xfId="0" applyFont="1" applyBorder="1" applyAlignment="1" applyProtection="1">
      <alignment horizontal="center" vertical="center"/>
    </xf>
    <xf numFmtId="0" fontId="87" fillId="0" borderId="4" xfId="0" applyFont="1" applyBorder="1" applyAlignment="1" applyProtection="1">
      <alignment horizontal="center" vertical="center"/>
    </xf>
    <xf numFmtId="0" fontId="82" fillId="0" borderId="37" xfId="0" applyFont="1" applyFill="1" applyBorder="1" applyAlignment="1" applyProtection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82" fillId="0" borderId="38" xfId="0" applyFont="1" applyFill="1" applyBorder="1" applyAlignment="1" applyProtection="1">
      <alignment horizontal="center" vertical="center" wrapText="1"/>
    </xf>
    <xf numFmtId="0" fontId="48" fillId="9" borderId="2" xfId="0" applyFont="1" applyFill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118" fillId="2" borderId="2" xfId="0" applyFont="1" applyFill="1" applyBorder="1" applyAlignment="1" applyProtection="1">
      <alignment horizontal="center"/>
    </xf>
    <xf numFmtId="0" fontId="130" fillId="0" borderId="0" xfId="0" applyFont="1" applyAlignment="1" applyProtection="1"/>
    <xf numFmtId="0" fontId="131" fillId="0" borderId="0" xfId="0" applyFont="1" applyAlignment="1"/>
    <xf numFmtId="0" fontId="132" fillId="0" borderId="2" xfId="0" applyFont="1" applyBorder="1" applyAlignment="1" applyProtection="1">
      <alignment horizontal="center"/>
    </xf>
    <xf numFmtId="0" fontId="133" fillId="0" borderId="2" xfId="0" applyFont="1" applyBorder="1" applyAlignment="1">
      <alignment horizontal="center"/>
    </xf>
    <xf numFmtId="0" fontId="136" fillId="0" borderId="2" xfId="0" applyFont="1" applyFill="1" applyBorder="1" applyAlignment="1" applyProtection="1">
      <alignment horizontal="center" vertical="center"/>
    </xf>
    <xf numFmtId="0" fontId="120" fillId="0" borderId="16" xfId="0" applyFont="1" applyBorder="1" applyAlignment="1" applyProtection="1">
      <alignment horizontal="right"/>
    </xf>
    <xf numFmtId="0" fontId="134" fillId="0" borderId="5" xfId="0" applyFont="1" applyBorder="1" applyAlignment="1">
      <alignment horizontal="right"/>
    </xf>
    <xf numFmtId="0" fontId="0" fillId="0" borderId="5" xfId="0" applyBorder="1" applyAlignment="1"/>
    <xf numFmtId="0" fontId="0" fillId="0" borderId="4" xfId="0" applyBorder="1" applyAlignment="1"/>
    <xf numFmtId="0" fontId="130" fillId="0" borderId="16" xfId="0" applyFont="1" applyBorder="1" applyAlignment="1" applyProtection="1">
      <alignment horizontal="left" vertical="center"/>
    </xf>
    <xf numFmtId="0" fontId="131" fillId="0" borderId="5" xfId="0" applyFont="1" applyBorder="1" applyAlignment="1">
      <alignment horizontal="left" vertical="center"/>
    </xf>
    <xf numFmtId="0" fontId="131" fillId="0" borderId="4" xfId="0" applyFont="1" applyBorder="1" applyAlignment="1">
      <alignment horizontal="left" vertical="center"/>
    </xf>
    <xf numFmtId="0" fontId="75" fillId="0" borderId="5" xfId="0" applyFont="1" applyBorder="1" applyAlignment="1"/>
    <xf numFmtId="0" fontId="75" fillId="0" borderId="4" xfId="0" applyFont="1" applyBorder="1" applyAlignment="1"/>
    <xf numFmtId="0" fontId="77" fillId="0" borderId="5" xfId="0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2" fillId="0" borderId="6" xfId="0" applyFont="1" applyBorder="1" applyAlignment="1" applyProtection="1"/>
    <xf numFmtId="0" fontId="0" fillId="0" borderId="6" xfId="0" applyBorder="1" applyAlignment="1"/>
    <xf numFmtId="0" fontId="76" fillId="0" borderId="5" xfId="0" applyFont="1" applyBorder="1" applyAlignment="1" applyProtection="1">
      <alignment horizontal="center" vertical="center" wrapText="1"/>
    </xf>
    <xf numFmtId="0" fontId="75" fillId="0" borderId="5" xfId="0" applyFont="1" applyBorder="1" applyAlignment="1" applyProtection="1">
      <alignment horizontal="center" vertical="center" wrapText="1"/>
    </xf>
    <xf numFmtId="0" fontId="80" fillId="0" borderId="16" xfId="0" applyFont="1" applyBorder="1" applyAlignment="1" applyProtection="1">
      <alignment horizontal="left" vertical="center" wrapText="1"/>
    </xf>
    <xf numFmtId="0" fontId="74" fillId="0" borderId="5" xfId="0" applyFont="1" applyBorder="1" applyAlignment="1">
      <alignment horizontal="left" vertical="center" wrapText="1"/>
    </xf>
    <xf numFmtId="0" fontId="74" fillId="0" borderId="4" xfId="0" applyFont="1" applyBorder="1" applyAlignment="1">
      <alignment horizontal="left" vertical="center" wrapText="1"/>
    </xf>
    <xf numFmtId="0" fontId="11" fillId="8" borderId="5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 applyProtection="1"/>
    <xf numFmtId="0" fontId="0" fillId="3" borderId="2" xfId="0" applyFill="1" applyBorder="1" applyAlignment="1" applyProtection="1"/>
    <xf numFmtId="0" fontId="0" fillId="3" borderId="21" xfId="0" applyFill="1" applyBorder="1" applyAlignment="1" applyProtection="1"/>
    <xf numFmtId="0" fontId="71" fillId="0" borderId="16" xfId="0" applyFont="1" applyBorder="1" applyAlignment="1" applyProtection="1">
      <alignment vertical="center" wrapText="1"/>
    </xf>
    <xf numFmtId="0" fontId="9" fillId="3" borderId="16" xfId="0" applyFont="1" applyFill="1" applyBorder="1" applyAlignment="1" applyProtection="1">
      <alignment horizontal="center" vertical="center" wrapText="1"/>
    </xf>
    <xf numFmtId="0" fontId="0" fillId="3" borderId="4" xfId="0" applyFill="1" applyBorder="1" applyAlignment="1" applyProtection="1">
      <alignment wrapText="1"/>
    </xf>
    <xf numFmtId="0" fontId="71" fillId="0" borderId="4" xfId="0" applyFont="1" applyBorder="1" applyAlignment="1" applyProtection="1">
      <alignment vertical="center" wrapText="1"/>
    </xf>
    <xf numFmtId="0" fontId="87" fillId="0" borderId="2" xfId="0" applyFont="1" applyBorder="1" applyAlignment="1" applyProtection="1">
      <alignment vertical="center"/>
    </xf>
    <xf numFmtId="0" fontId="71" fillId="0" borderId="2" xfId="0" applyFont="1" applyBorder="1" applyAlignment="1" applyProtection="1">
      <alignment vertical="center"/>
    </xf>
    <xf numFmtId="0" fontId="76" fillId="0" borderId="5" xfId="0" applyFont="1" applyBorder="1" applyAlignment="1" applyProtection="1">
      <alignment horizontal="center" vertical="center"/>
    </xf>
    <xf numFmtId="0" fontId="75" fillId="0" borderId="5" xfId="0" applyFont="1" applyBorder="1" applyAlignment="1" applyProtection="1">
      <alignment horizontal="center" vertical="center"/>
    </xf>
    <xf numFmtId="0" fontId="75" fillId="0" borderId="33" xfId="0" applyFont="1" applyBorder="1" applyAlignment="1" applyProtection="1">
      <alignment horizontal="center" vertical="center"/>
    </xf>
    <xf numFmtId="0" fontId="71" fillId="0" borderId="33" xfId="0" applyFont="1" applyBorder="1" applyAlignment="1" applyProtection="1">
      <alignment horizontal="center"/>
    </xf>
    <xf numFmtId="0" fontId="36" fillId="8" borderId="17" xfId="0" applyNumberFormat="1" applyFont="1" applyFill="1" applyBorder="1" applyAlignment="1" applyProtection="1">
      <alignment horizontal="center"/>
    </xf>
    <xf numFmtId="0" fontId="0" fillId="8" borderId="18" xfId="0" applyFill="1" applyBorder="1" applyAlignment="1">
      <alignment horizontal="center"/>
    </xf>
    <xf numFmtId="0" fontId="10" fillId="3" borderId="20" xfId="0" applyFont="1" applyFill="1" applyBorder="1" applyAlignment="1" applyProtection="1">
      <alignment vertical="center"/>
    </xf>
    <xf numFmtId="0" fontId="0" fillId="3" borderId="0" xfId="0" applyFill="1" applyBorder="1" applyAlignment="1" applyProtection="1">
      <alignment vertical="center"/>
    </xf>
    <xf numFmtId="0" fontId="0" fillId="3" borderId="0" xfId="0" applyFill="1" applyAlignment="1" applyProtection="1">
      <alignment vertical="center"/>
    </xf>
    <xf numFmtId="0" fontId="78" fillId="0" borderId="5" xfId="0" applyFont="1" applyBorder="1" applyAlignment="1" applyProtection="1">
      <alignment horizontal="center" vertical="center"/>
    </xf>
    <xf numFmtId="0" fontId="93" fillId="0" borderId="6" xfId="0" applyFont="1" applyBorder="1" applyAlignment="1" applyProtection="1">
      <alignment horizontal="center"/>
    </xf>
    <xf numFmtId="0" fontId="96" fillId="0" borderId="2" xfId="0" applyFont="1" applyFill="1" applyBorder="1" applyAlignment="1" applyProtection="1">
      <alignment horizontal="center" vertical="center"/>
    </xf>
    <xf numFmtId="0" fontId="29" fillId="0" borderId="5" xfId="0" applyFont="1" applyFill="1" applyBorder="1" applyAlignment="1" applyProtection="1">
      <alignment horizontal="center" vertical="center"/>
    </xf>
    <xf numFmtId="0" fontId="30" fillId="0" borderId="4" xfId="0" applyFont="1" applyBorder="1" applyAlignment="1" applyProtection="1">
      <alignment horizontal="center" vertical="center"/>
    </xf>
    <xf numFmtId="0" fontId="71" fillId="0" borderId="5" xfId="0" applyFont="1" applyBorder="1" applyAlignment="1">
      <alignment horizontal="center"/>
    </xf>
    <xf numFmtId="0" fontId="71" fillId="0" borderId="4" xfId="0" applyFont="1" applyBorder="1" applyAlignment="1">
      <alignment horizontal="center"/>
    </xf>
    <xf numFmtId="0" fontId="76" fillId="0" borderId="5" xfId="0" applyFont="1" applyBorder="1" applyAlignment="1" applyProtection="1">
      <alignment horizontal="left" vertical="center"/>
    </xf>
    <xf numFmtId="0" fontId="71" fillId="0" borderId="5" xfId="0" applyFont="1" applyBorder="1" applyAlignment="1">
      <alignment horizontal="left"/>
    </xf>
    <xf numFmtId="0" fontId="73" fillId="0" borderId="5" xfId="0" applyFont="1" applyBorder="1" applyAlignment="1" applyProtection="1">
      <alignment horizontal="center" vertical="center"/>
    </xf>
    <xf numFmtId="0" fontId="71" fillId="0" borderId="5" xfId="0" applyFont="1" applyBorder="1" applyAlignment="1" applyProtection="1">
      <alignment horizontal="center"/>
    </xf>
  </cellXfs>
  <cellStyles count="5">
    <cellStyle name="Normalny" xfId="0" builtinId="0"/>
    <cellStyle name="Normalny_Arkusz1" xfId="1"/>
    <cellStyle name="Normalny_bezrobocie" xfId="2"/>
    <cellStyle name="Normalny_listy" xfId="3"/>
    <cellStyle name="Normalny_Planowanie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35"/>
  <sheetViews>
    <sheetView topLeftCell="A4" workbookViewId="0">
      <selection activeCell="BD32" sqref="BD32"/>
    </sheetView>
  </sheetViews>
  <sheetFormatPr defaultRowHeight="15"/>
  <cols>
    <col min="1" max="1" width="5.28515625" style="1" customWidth="1"/>
    <col min="2" max="2" width="62.42578125" style="1" customWidth="1"/>
    <col min="3" max="3" width="4.5703125" style="1" customWidth="1"/>
    <col min="4" max="5" width="6.28515625" style="13" customWidth="1"/>
    <col min="6" max="6" width="6.28515625" style="1" customWidth="1"/>
    <col min="7" max="7" width="7.42578125" style="24" customWidth="1"/>
    <col min="8" max="11" width="7.28515625" style="1" hidden="1" customWidth="1"/>
    <col min="12" max="35" width="9.140625" style="1" hidden="1" customWidth="1"/>
    <col min="36" max="52" width="0" style="1" hidden="1" customWidth="1"/>
    <col min="53" max="16384" width="9.140625" style="1"/>
  </cols>
  <sheetData>
    <row r="1" spans="1:33" ht="18" customHeight="1">
      <c r="A1" s="316" t="s">
        <v>216</v>
      </c>
      <c r="B1" s="317"/>
      <c r="C1" s="318"/>
      <c r="D1" s="313" t="s">
        <v>156</v>
      </c>
      <c r="E1" s="314"/>
      <c r="F1" s="315"/>
      <c r="G1" s="29"/>
      <c r="H1" s="88"/>
      <c r="I1" s="22"/>
      <c r="J1" s="22"/>
      <c r="K1" s="22"/>
      <c r="L1" s="22"/>
      <c r="M1" s="22"/>
      <c r="AG1" s="1">
        <f>Planowanie!B24</f>
        <v>0</v>
      </c>
    </row>
    <row r="2" spans="1:33" s="24" customFormat="1" ht="18.75" customHeight="1">
      <c r="A2" s="331" t="str">
        <f>IF(I8=0,"Zaplanowane wskaźniki zostały osiągnięte","Nie osiągnięto zaplanowanych wskaźników")</f>
        <v>Zaplanowane wskaźniki zostały osiągnięte</v>
      </c>
      <c r="B2" s="332"/>
      <c r="C2" s="333"/>
      <c r="D2" s="333"/>
      <c r="E2" s="333"/>
      <c r="F2" s="334"/>
      <c r="G2" s="29"/>
      <c r="H2" s="29"/>
    </row>
    <row r="3" spans="1:33" ht="3" customHeight="1">
      <c r="A3" s="323"/>
      <c r="B3" s="324"/>
      <c r="C3" s="324"/>
      <c r="D3" s="324"/>
      <c r="E3" s="325"/>
      <c r="F3" s="318"/>
      <c r="G3" s="29"/>
      <c r="H3" s="30"/>
      <c r="I3" s="22"/>
      <c r="J3" s="22"/>
      <c r="K3" s="22"/>
      <c r="L3" s="22"/>
      <c r="M3" s="22"/>
    </row>
    <row r="4" spans="1:33">
      <c r="A4" s="326" t="s">
        <v>12</v>
      </c>
      <c r="B4" s="327"/>
      <c r="C4" s="327"/>
      <c r="D4" s="327"/>
      <c r="E4" s="327"/>
      <c r="F4" s="283"/>
      <c r="G4" s="29"/>
      <c r="H4" s="31"/>
    </row>
    <row r="5" spans="1:33" ht="30" customHeight="1">
      <c r="A5" s="328">
        <f>Wniosek!A7:I7</f>
        <v>0</v>
      </c>
      <c r="B5" s="329"/>
      <c r="C5" s="329"/>
      <c r="D5" s="329"/>
      <c r="E5" s="329"/>
      <c r="F5" s="330"/>
      <c r="G5" s="29"/>
      <c r="H5" s="31"/>
    </row>
    <row r="6" spans="1:33" ht="3" customHeight="1">
      <c r="A6" s="280"/>
      <c r="B6" s="281"/>
      <c r="C6" s="281"/>
      <c r="D6" s="281"/>
      <c r="E6" s="282"/>
      <c r="F6" s="283"/>
      <c r="G6" s="29"/>
      <c r="H6" s="30"/>
      <c r="I6" s="23"/>
      <c r="J6" s="23"/>
      <c r="K6" s="23"/>
      <c r="L6" s="23"/>
      <c r="M6" s="23"/>
    </row>
    <row r="7" spans="1:33" ht="13.5" customHeight="1">
      <c r="A7" s="321" t="s">
        <v>291</v>
      </c>
      <c r="B7" s="322"/>
      <c r="C7" s="322"/>
      <c r="D7" s="176" t="s">
        <v>220</v>
      </c>
      <c r="E7" s="176" t="s">
        <v>217</v>
      </c>
      <c r="F7" s="176" t="s">
        <v>245</v>
      </c>
      <c r="G7" s="29"/>
      <c r="H7" s="30"/>
      <c r="I7" s="23"/>
      <c r="J7" s="23"/>
      <c r="K7" s="23"/>
      <c r="L7" s="23"/>
      <c r="M7" s="23"/>
    </row>
    <row r="8" spans="1:33" ht="15.75">
      <c r="A8" s="321"/>
      <c r="B8" s="322"/>
      <c r="C8" s="322"/>
      <c r="D8" s="173">
        <f>Planowanie!B26-1</f>
        <v>-1</v>
      </c>
      <c r="E8" s="173">
        <f>Planowanie!B26</f>
        <v>0</v>
      </c>
      <c r="F8" s="173">
        <f>Planowanie!B26</f>
        <v>0</v>
      </c>
      <c r="G8" s="244"/>
      <c r="H8" s="33"/>
      <c r="I8" s="96">
        <f>SUM(I14:I33)</f>
        <v>0</v>
      </c>
      <c r="J8" s="33"/>
      <c r="K8" s="33"/>
    </row>
    <row r="9" spans="1:33">
      <c r="A9" s="286" t="s">
        <v>238</v>
      </c>
      <c r="B9" s="287"/>
      <c r="C9" s="288"/>
      <c r="D9" s="173">
        <v>0</v>
      </c>
      <c r="E9" s="291"/>
      <c r="F9" s="291"/>
      <c r="G9" s="244"/>
      <c r="H9" s="33"/>
      <c r="I9" s="33"/>
      <c r="J9" s="33"/>
      <c r="K9" s="33"/>
    </row>
    <row r="10" spans="1:33">
      <c r="A10" s="292" t="str">
        <f>IF(AG1="edukacja","EDUKACJA","zadanie nie dotyczy edukacji")</f>
        <v>zadanie nie dotyczy edukacji</v>
      </c>
      <c r="B10" s="293"/>
      <c r="C10" s="293"/>
      <c r="D10" s="293"/>
      <c r="E10" s="294"/>
      <c r="F10" s="295"/>
      <c r="G10" s="110"/>
      <c r="H10" s="2"/>
      <c r="L10" s="58"/>
      <c r="M10" s="2"/>
    </row>
    <row r="11" spans="1:33">
      <c r="A11" s="151" t="s">
        <v>95</v>
      </c>
      <c r="B11" s="296" t="s">
        <v>200</v>
      </c>
      <c r="C11" s="296"/>
      <c r="D11" s="243">
        <v>0</v>
      </c>
      <c r="E11" s="289"/>
      <c r="F11" s="174"/>
      <c r="G11" s="110"/>
      <c r="H11" s="2"/>
      <c r="M11" s="2"/>
    </row>
    <row r="12" spans="1:33">
      <c r="A12" s="151" t="s">
        <v>96</v>
      </c>
      <c r="B12" s="296" t="s">
        <v>201</v>
      </c>
      <c r="C12" s="296"/>
      <c r="D12" s="243">
        <v>0</v>
      </c>
      <c r="E12" s="290"/>
      <c r="F12" s="175"/>
      <c r="G12" s="110"/>
      <c r="H12" s="2"/>
      <c r="M12" s="2"/>
    </row>
    <row r="13" spans="1:33" ht="15.75" thickBot="1">
      <c r="A13" s="151" t="s">
        <v>97</v>
      </c>
      <c r="B13" s="296" t="s">
        <v>202</v>
      </c>
      <c r="C13" s="296"/>
      <c r="D13" s="243">
        <v>0</v>
      </c>
      <c r="E13" s="290"/>
      <c r="F13" s="175"/>
      <c r="G13" s="110"/>
      <c r="H13" s="2"/>
      <c r="M13" s="2"/>
    </row>
    <row r="14" spans="1:33" ht="15.75" thickBot="1">
      <c r="A14" s="151" t="s">
        <v>99</v>
      </c>
      <c r="B14" s="284" t="s">
        <v>124</v>
      </c>
      <c r="C14" s="285"/>
      <c r="D14" s="243">
        <v>0</v>
      </c>
      <c r="E14" s="247">
        <f>'Wskaźniki (zał.2)'!E13</f>
        <v>0</v>
      </c>
      <c r="F14" s="116">
        <v>0</v>
      </c>
      <c r="G14" s="245"/>
      <c r="H14" s="2"/>
      <c r="I14" s="1">
        <f>IF(F14&gt;=E14,0,1)</f>
        <v>0</v>
      </c>
      <c r="M14" s="2"/>
    </row>
    <row r="15" spans="1:33" ht="38.25" customHeight="1" thickBot="1">
      <c r="A15" s="151" t="s">
        <v>100</v>
      </c>
      <c r="B15" s="284" t="s">
        <v>125</v>
      </c>
      <c r="C15" s="338"/>
      <c r="D15" s="243">
        <f>'Wskaźniki (zał.2)'!D14</f>
        <v>0</v>
      </c>
      <c r="E15" s="198"/>
      <c r="F15" s="199"/>
      <c r="G15" s="245"/>
      <c r="H15" s="2"/>
      <c r="M15" s="2"/>
    </row>
    <row r="16" spans="1:33" ht="15" customHeight="1" thickBot="1">
      <c r="A16" s="151" t="s">
        <v>101</v>
      </c>
      <c r="B16" s="284" t="s">
        <v>98</v>
      </c>
      <c r="C16" s="285"/>
      <c r="D16" s="243">
        <f>'Wskaźniki (zał.2)'!D15</f>
        <v>0</v>
      </c>
      <c r="E16" s="247">
        <f>'Wskaźniki (zał.2)'!E15</f>
        <v>0</v>
      </c>
      <c r="F16" s="115">
        <v>0</v>
      </c>
      <c r="G16" s="245"/>
      <c r="H16" s="2"/>
      <c r="I16" s="1">
        <f t="shared" ref="I16:I33" si="0">IF(F16&gt;=E16,0,1)</f>
        <v>0</v>
      </c>
      <c r="M16" s="2"/>
    </row>
    <row r="17" spans="1:13" ht="30" customHeight="1" thickBot="1">
      <c r="A17" s="151" t="s">
        <v>142</v>
      </c>
      <c r="B17" s="284" t="s">
        <v>204</v>
      </c>
      <c r="C17" s="285"/>
      <c r="D17" s="243">
        <f>'Wskaźniki (zał.2)'!D16</f>
        <v>0</v>
      </c>
      <c r="E17" s="247">
        <f>'Wskaźniki (zał.2)'!E16</f>
        <v>0</v>
      </c>
      <c r="F17" s="116">
        <v>0</v>
      </c>
      <c r="G17" s="245"/>
      <c r="H17" s="2"/>
      <c r="I17" s="1">
        <f t="shared" si="0"/>
        <v>0</v>
      </c>
      <c r="M17" s="2"/>
    </row>
    <row r="18" spans="1:13" ht="38.25" customHeight="1" thickBot="1">
      <c r="A18" s="151" t="s">
        <v>107</v>
      </c>
      <c r="B18" s="284" t="s">
        <v>224</v>
      </c>
      <c r="C18" s="285"/>
      <c r="D18" s="243">
        <f>'Wskaźniki (zał.2)'!D17</f>
        <v>0</v>
      </c>
      <c r="E18" s="198"/>
      <c r="F18" s="199"/>
      <c r="G18" s="245"/>
      <c r="H18" s="2"/>
      <c r="M18" s="2"/>
    </row>
    <row r="19" spans="1:13" ht="15" customHeight="1" thickBot="1">
      <c r="A19" s="151" t="s">
        <v>108</v>
      </c>
      <c r="B19" s="284" t="s">
        <v>295</v>
      </c>
      <c r="C19" s="285"/>
      <c r="D19" s="243">
        <f>'Wskaźniki (zał.2)'!D18</f>
        <v>0</v>
      </c>
      <c r="E19" s="247">
        <f>'Wskaźniki (zał.2)'!E18</f>
        <v>0</v>
      </c>
      <c r="F19" s="116">
        <v>0</v>
      </c>
      <c r="G19" s="245"/>
      <c r="H19" s="2"/>
      <c r="I19" s="1">
        <f t="shared" si="0"/>
        <v>0</v>
      </c>
      <c r="M19" s="2"/>
    </row>
    <row r="20" spans="1:13" ht="30" customHeight="1" thickBot="1">
      <c r="A20" s="151" t="s">
        <v>231</v>
      </c>
      <c r="B20" s="284" t="s">
        <v>308</v>
      </c>
      <c r="C20" s="285"/>
      <c r="D20" s="243">
        <f>'Wskaźniki (zał.2)'!D19</f>
        <v>0</v>
      </c>
      <c r="E20" s="247">
        <f>'Wskaźniki (zał.2)'!E19</f>
        <v>0</v>
      </c>
      <c r="F20" s="116">
        <v>0</v>
      </c>
      <c r="G20" s="245"/>
      <c r="H20" s="2"/>
      <c r="I20" s="1">
        <f t="shared" si="0"/>
        <v>0</v>
      </c>
      <c r="M20" s="2"/>
    </row>
    <row r="21" spans="1:13">
      <c r="A21" s="319" t="str">
        <f>IF(AG1="mieszkalnictwo","MIESZKALNICTWO","zadanie nie dotyczy mieszkalnictwa")</f>
        <v>zadanie nie dotyczy mieszkalnictwa</v>
      </c>
      <c r="B21" s="320"/>
      <c r="C21" s="320"/>
      <c r="D21" s="320"/>
      <c r="E21" s="309"/>
      <c r="F21" s="310"/>
      <c r="G21" s="245"/>
      <c r="H21" s="2"/>
      <c r="M21" s="2"/>
    </row>
    <row r="22" spans="1:13">
      <c r="A22" s="153" t="s">
        <v>232</v>
      </c>
      <c r="B22" s="284" t="s">
        <v>126</v>
      </c>
      <c r="C22" s="285"/>
      <c r="D22" s="240">
        <f>'Wskaźniki (zał.2)'!D21</f>
        <v>0</v>
      </c>
      <c r="E22" s="240">
        <f>'Wskaźniki (zał.2)'!E21</f>
        <v>0</v>
      </c>
      <c r="F22" s="83"/>
      <c r="G22" s="245"/>
      <c r="H22" s="2"/>
      <c r="I22" s="1">
        <f t="shared" si="0"/>
        <v>0</v>
      </c>
      <c r="M22" s="2"/>
    </row>
    <row r="23" spans="1:13" ht="24" customHeight="1">
      <c r="A23" s="153" t="s">
        <v>233</v>
      </c>
      <c r="B23" s="284" t="s">
        <v>307</v>
      </c>
      <c r="C23" s="285"/>
      <c r="D23" s="240">
        <f>'Wskaźniki (zał.2)'!D22</f>
        <v>0</v>
      </c>
      <c r="E23" s="240">
        <f>'Wskaźniki (zał.2)'!E22</f>
        <v>0</v>
      </c>
      <c r="F23" s="83"/>
      <c r="G23" s="245"/>
      <c r="H23" s="2"/>
      <c r="I23" s="1">
        <f t="shared" si="0"/>
        <v>0</v>
      </c>
      <c r="M23" s="2"/>
    </row>
    <row r="24" spans="1:13" s="13" customFormat="1" ht="15.75">
      <c r="A24" s="339" t="str">
        <f>IF(AG1="Praca","PRACA","zadanie nie dotyczy pracy")</f>
        <v>zadanie nie dotyczy pracy</v>
      </c>
      <c r="B24" s="309"/>
      <c r="C24" s="309"/>
      <c r="D24" s="309"/>
      <c r="E24" s="309"/>
      <c r="F24" s="310"/>
      <c r="G24" s="245"/>
      <c r="H24" s="16"/>
      <c r="I24" s="1"/>
      <c r="M24" s="2"/>
    </row>
    <row r="25" spans="1:13" s="13" customFormat="1">
      <c r="A25" s="335" t="s">
        <v>141</v>
      </c>
      <c r="B25" s="336"/>
      <c r="C25" s="337"/>
      <c r="D25" s="241">
        <f>'Wskaźniki (zał.2)'!D24</f>
        <v>0</v>
      </c>
      <c r="E25" s="311"/>
      <c r="F25" s="312"/>
      <c r="G25" s="245"/>
      <c r="H25" s="16"/>
      <c r="I25" s="1"/>
      <c r="M25" s="2"/>
    </row>
    <row r="26" spans="1:13" s="13" customFormat="1">
      <c r="A26" s="153" t="s">
        <v>239</v>
      </c>
      <c r="B26" s="300" t="s">
        <v>236</v>
      </c>
      <c r="C26" s="301"/>
      <c r="D26" s="237">
        <f>'Wskaźniki (zał.2)'!D25</f>
        <v>0</v>
      </c>
      <c r="E26" s="305"/>
      <c r="F26" s="306"/>
      <c r="G26" s="245"/>
      <c r="H26" s="16"/>
      <c r="I26" s="1"/>
      <c r="M26" s="2"/>
    </row>
    <row r="27" spans="1:13" s="13" customFormat="1">
      <c r="A27" s="153" t="s">
        <v>240</v>
      </c>
      <c r="B27" s="302" t="s">
        <v>237</v>
      </c>
      <c r="C27" s="300"/>
      <c r="D27" s="237">
        <f>'Wskaźniki (zał.2)'!D26</f>
        <v>0</v>
      </c>
      <c r="E27" s="305"/>
      <c r="F27" s="306"/>
      <c r="G27" s="245"/>
      <c r="H27" s="16"/>
      <c r="I27" s="1"/>
      <c r="M27" s="2"/>
    </row>
    <row r="28" spans="1:13" s="13" customFormat="1" ht="15.75" thickBot="1">
      <c r="A28" s="153" t="s">
        <v>241</v>
      </c>
      <c r="B28" s="301" t="s">
        <v>203</v>
      </c>
      <c r="C28" s="301"/>
      <c r="D28" s="237">
        <f>'Wskaźniki (zał.2)'!D27</f>
        <v>0</v>
      </c>
      <c r="E28" s="305"/>
      <c r="F28" s="306"/>
      <c r="G28" s="245"/>
      <c r="H28" s="16"/>
      <c r="I28" s="1"/>
      <c r="M28" s="2"/>
    </row>
    <row r="29" spans="1:13" ht="30" customHeight="1" thickBot="1">
      <c r="A29" s="153" t="s">
        <v>242</v>
      </c>
      <c r="B29" s="284" t="s">
        <v>309</v>
      </c>
      <c r="C29" s="285"/>
      <c r="D29" s="236">
        <f>'Wskaźniki (zał.2)'!D28</f>
        <v>0</v>
      </c>
      <c r="E29" s="247">
        <f>'Wskaźniki (zał.2)'!E28</f>
        <v>0</v>
      </c>
      <c r="F29" s="116">
        <v>0</v>
      </c>
      <c r="G29" s="245"/>
      <c r="H29" s="2"/>
      <c r="I29" s="1">
        <f t="shared" si="0"/>
        <v>0</v>
      </c>
      <c r="M29" s="2"/>
    </row>
    <row r="30" spans="1:13" ht="15" customHeight="1" thickBot="1">
      <c r="A30" s="153" t="s">
        <v>243</v>
      </c>
      <c r="B30" s="284" t="s">
        <v>310</v>
      </c>
      <c r="C30" s="285"/>
      <c r="D30" s="236">
        <f>'Wskaźniki (zał.2)'!D29</f>
        <v>0</v>
      </c>
      <c r="E30" s="247">
        <f>'Wskaźniki (zał.2)'!E29</f>
        <v>0</v>
      </c>
      <c r="F30" s="116">
        <v>0</v>
      </c>
      <c r="G30" s="245"/>
      <c r="H30" s="2"/>
      <c r="I30" s="1">
        <f t="shared" si="0"/>
        <v>0</v>
      </c>
      <c r="M30" s="2"/>
    </row>
    <row r="31" spans="1:13">
      <c r="A31" s="303" t="s">
        <v>127</v>
      </c>
      <c r="B31" s="304"/>
      <c r="C31" s="304"/>
      <c r="D31" s="241">
        <f>D19+D20+D29</f>
        <v>0</v>
      </c>
      <c r="E31" s="158">
        <f>E19+E18+E23+E29</f>
        <v>0</v>
      </c>
      <c r="F31" s="158">
        <f>F19+F20+F29</f>
        <v>0</v>
      </c>
      <c r="G31" s="245"/>
      <c r="H31" s="2"/>
      <c r="M31" s="2"/>
    </row>
    <row r="32" spans="1:13">
      <c r="A32" s="307" t="str">
        <f>IF(AG1="zdrowie","ZDROWIE","zadanie nie dotyczy zdrowia")</f>
        <v>zadanie nie dotyczy zdrowia</v>
      </c>
      <c r="B32" s="308"/>
      <c r="C32" s="308"/>
      <c r="D32" s="308"/>
      <c r="E32" s="309"/>
      <c r="F32" s="310"/>
      <c r="G32" s="245"/>
      <c r="H32" s="2"/>
      <c r="M32" s="2"/>
    </row>
    <row r="33" spans="1:14" ht="15" customHeight="1">
      <c r="A33" s="153" t="s">
        <v>244</v>
      </c>
      <c r="B33" s="284" t="s">
        <v>305</v>
      </c>
      <c r="C33" s="284"/>
      <c r="D33" s="237">
        <f>'Wskaźniki (zał.2)'!D32</f>
        <v>0</v>
      </c>
      <c r="E33" s="240">
        <f>'Wskaźniki (zał.2)'!E32</f>
        <v>0</v>
      </c>
      <c r="F33" s="246">
        <v>0</v>
      </c>
      <c r="G33" s="245"/>
      <c r="H33" s="62"/>
      <c r="I33" s="1">
        <f t="shared" si="0"/>
        <v>0</v>
      </c>
      <c r="M33" s="2"/>
    </row>
    <row r="34" spans="1:14" ht="3" customHeight="1">
      <c r="A34" s="297"/>
      <c r="B34" s="298"/>
      <c r="C34" s="298"/>
      <c r="D34" s="298"/>
      <c r="E34" s="298"/>
      <c r="F34" s="299"/>
    </row>
    <row r="35" spans="1:14">
      <c r="N35" s="64"/>
    </row>
  </sheetData>
  <sheetProtection password="CC5E" sheet="1" formatRows="0"/>
  <mergeCells count="39">
    <mergeCell ref="A2:F2"/>
    <mergeCell ref="A25:C25"/>
    <mergeCell ref="B15:C15"/>
    <mergeCell ref="B16:C16"/>
    <mergeCell ref="A24:F24"/>
    <mergeCell ref="B23:C23"/>
    <mergeCell ref="B13:C13"/>
    <mergeCell ref="B20:C20"/>
    <mergeCell ref="B17:C17"/>
    <mergeCell ref="A8:C8"/>
    <mergeCell ref="D1:F1"/>
    <mergeCell ref="A1:C1"/>
    <mergeCell ref="A21:F21"/>
    <mergeCell ref="A7:C7"/>
    <mergeCell ref="A3:F3"/>
    <mergeCell ref="B18:C18"/>
    <mergeCell ref="A4:F4"/>
    <mergeCell ref="A5:F5"/>
    <mergeCell ref="B19:C19"/>
    <mergeCell ref="B12:C12"/>
    <mergeCell ref="B22:C22"/>
    <mergeCell ref="B33:C33"/>
    <mergeCell ref="A32:F32"/>
    <mergeCell ref="B29:C29"/>
    <mergeCell ref="E25:F25"/>
    <mergeCell ref="B28:C28"/>
    <mergeCell ref="A34:F34"/>
    <mergeCell ref="B26:C26"/>
    <mergeCell ref="B27:C27"/>
    <mergeCell ref="A31:C31"/>
    <mergeCell ref="E26:F28"/>
    <mergeCell ref="B30:C30"/>
    <mergeCell ref="A6:F6"/>
    <mergeCell ref="B14:C14"/>
    <mergeCell ref="A9:C9"/>
    <mergeCell ref="E11:E13"/>
    <mergeCell ref="E9:F9"/>
    <mergeCell ref="A10:F10"/>
    <mergeCell ref="B11:C11"/>
  </mergeCells>
  <phoneticPr fontId="0" type="noConversion"/>
  <pageMargins left="0.78740157480314965" right="0.11811023622047245" top="0.55118110236220474" bottom="0.35433070866141736" header="0.31496062992125984" footer="0.31496062992125984"/>
  <pageSetup paperSize="9" orientation="portrait" r:id="rId1"/>
  <headerFooter alignWithMargins="0"/>
  <ignoredErrors>
    <ignoredError sqref="E3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AY51"/>
  <sheetViews>
    <sheetView workbookViewId="0">
      <selection activeCell="B13" sqref="B13"/>
    </sheetView>
  </sheetViews>
  <sheetFormatPr defaultRowHeight="15"/>
  <cols>
    <col min="1" max="1" width="27.140625" style="1" customWidth="1"/>
    <col min="2" max="2" width="22.7109375" style="1" customWidth="1"/>
    <col min="3" max="5" width="9.7109375" style="1" customWidth="1"/>
    <col min="6" max="8" width="6.7109375" style="60" customWidth="1"/>
    <col min="9" max="9" width="6.42578125" style="1" customWidth="1"/>
    <col min="10" max="10" width="6.5703125" style="1" hidden="1" customWidth="1"/>
    <col min="11" max="11" width="9.42578125" style="1" hidden="1" customWidth="1"/>
    <col min="12" max="12" width="10.5703125" style="60" hidden="1" customWidth="1"/>
    <col min="13" max="13" width="9.42578125" style="1" hidden="1" customWidth="1"/>
    <col min="14" max="14" width="7.7109375" style="1" hidden="1" customWidth="1"/>
    <col min="15" max="51" width="9.140625" style="1" hidden="1" customWidth="1"/>
    <col min="52" max="52" width="0" style="1" hidden="1" customWidth="1"/>
    <col min="53" max="16384" width="9.140625" style="1"/>
  </cols>
  <sheetData>
    <row r="1" spans="1:24" s="24" customFormat="1" ht="20.25" customHeight="1">
      <c r="A1" s="356" t="s">
        <v>218</v>
      </c>
      <c r="B1" s="356"/>
      <c r="C1" s="356"/>
      <c r="D1" s="357"/>
      <c r="E1" s="357"/>
      <c r="F1" s="357"/>
      <c r="G1" s="355" t="s">
        <v>156</v>
      </c>
      <c r="H1" s="355"/>
      <c r="L1" s="89"/>
    </row>
    <row r="2" spans="1:24" s="24" customFormat="1" ht="18.75" customHeight="1">
      <c r="A2" s="358" t="str">
        <f>IF(O2=0,"","Zestawienie wydatków zawiera błędy")</f>
        <v/>
      </c>
      <c r="B2" s="359"/>
      <c r="C2" s="359"/>
      <c r="D2" s="359"/>
      <c r="E2" s="359"/>
      <c r="F2" s="359"/>
      <c r="G2" s="359"/>
      <c r="H2" s="359"/>
      <c r="I2" s="17"/>
      <c r="J2" s="17"/>
      <c r="L2" s="89"/>
      <c r="O2" s="242">
        <f>SUM(O12:O51)</f>
        <v>0</v>
      </c>
    </row>
    <row r="3" spans="1:24" s="42" customFormat="1" ht="18" customHeight="1">
      <c r="A3" s="360" t="s">
        <v>213</v>
      </c>
      <c r="B3" s="361"/>
      <c r="C3" s="362"/>
      <c r="D3" s="362"/>
      <c r="E3" s="362"/>
      <c r="F3" s="362"/>
      <c r="G3" s="354">
        <f>Planowanie!B26</f>
        <v>0</v>
      </c>
      <c r="H3" s="318"/>
      <c r="L3" s="108"/>
    </row>
    <row r="4" spans="1:24" s="43" customFormat="1" ht="3" customHeight="1">
      <c r="A4" s="363" t="s">
        <v>102</v>
      </c>
      <c r="B4" s="364"/>
      <c r="C4" s="364"/>
      <c r="D4" s="364"/>
      <c r="E4" s="364"/>
      <c r="F4" s="353"/>
      <c r="G4" s="353"/>
      <c r="H4" s="353"/>
      <c r="L4" s="109"/>
    </row>
    <row r="5" spans="1:24" s="43" customFormat="1" ht="15" customHeight="1">
      <c r="A5" s="365" t="s">
        <v>12</v>
      </c>
      <c r="B5" s="366"/>
      <c r="C5" s="366"/>
      <c r="D5" s="366"/>
      <c r="E5" s="366"/>
      <c r="F5" s="367"/>
      <c r="G5" s="367"/>
      <c r="H5" s="367"/>
      <c r="L5" s="109"/>
    </row>
    <row r="6" spans="1:24" s="43" customFormat="1" ht="30" customHeight="1">
      <c r="A6" s="352">
        <f>Planowanie!B22</f>
        <v>0</v>
      </c>
      <c r="B6" s="352"/>
      <c r="C6" s="352"/>
      <c r="D6" s="352"/>
      <c r="E6" s="352"/>
      <c r="F6" s="353"/>
      <c r="G6" s="353"/>
      <c r="H6" s="353"/>
      <c r="L6" s="109"/>
      <c r="V6" s="76" t="s">
        <v>4</v>
      </c>
    </row>
    <row r="7" spans="1:24" s="44" customFormat="1" ht="15" customHeight="1">
      <c r="A7" s="340" t="str">
        <f>IF(listy!E39=listy!F39,"","Kosztorys zawiera błędy")</f>
        <v/>
      </c>
      <c r="B7" s="340"/>
      <c r="C7" s="162" t="s">
        <v>222</v>
      </c>
      <c r="D7" s="162" t="s">
        <v>227</v>
      </c>
      <c r="E7" s="162" t="s">
        <v>228</v>
      </c>
      <c r="F7" s="162" t="s">
        <v>222</v>
      </c>
      <c r="G7" s="162" t="s">
        <v>227</v>
      </c>
      <c r="H7" s="162" t="s">
        <v>228</v>
      </c>
      <c r="L7" s="68"/>
      <c r="V7" s="76" t="s">
        <v>5</v>
      </c>
    </row>
    <row r="8" spans="1:24" s="61" customFormat="1">
      <c r="A8" s="345" t="s">
        <v>210</v>
      </c>
      <c r="B8" s="346"/>
      <c r="C8" s="163">
        <f>SUM(C12:C39)</f>
        <v>0</v>
      </c>
      <c r="D8" s="169">
        <f>SUM(D12:D39)</f>
        <v>0</v>
      </c>
      <c r="E8" s="169">
        <f>SUM(E12:E39)</f>
        <v>0</v>
      </c>
      <c r="F8" s="164">
        <f>SUM(F12:F51)</f>
        <v>0</v>
      </c>
      <c r="G8" s="164">
        <f>SUM(G12:G51)</f>
        <v>0</v>
      </c>
      <c r="H8" s="164">
        <f>SUM(H12:H51)</f>
        <v>0</v>
      </c>
      <c r="L8" s="121"/>
    </row>
    <row r="9" spans="1:24" s="44" customFormat="1" ht="3" customHeight="1">
      <c r="A9" s="349" t="e">
        <f>IF(#REF!&gt;0,"INNE:","")</f>
        <v>#REF!</v>
      </c>
      <c r="B9" s="350"/>
      <c r="C9" s="350"/>
      <c r="D9" s="350"/>
      <c r="E9" s="350"/>
      <c r="F9" s="351"/>
      <c r="G9" s="351"/>
      <c r="H9" s="351"/>
      <c r="L9" s="68"/>
    </row>
    <row r="10" spans="1:24" s="170" customFormat="1">
      <c r="A10" s="168" t="s">
        <v>40</v>
      </c>
      <c r="B10" s="168" t="s">
        <v>219</v>
      </c>
      <c r="C10" s="347" t="s">
        <v>211</v>
      </c>
      <c r="D10" s="347"/>
      <c r="E10" s="347"/>
      <c r="F10" s="348" t="s">
        <v>138</v>
      </c>
      <c r="G10" s="348"/>
      <c r="H10" s="348"/>
      <c r="L10" s="171"/>
      <c r="X10" s="172" t="s">
        <v>4</v>
      </c>
    </row>
    <row r="11" spans="1:24" s="61" customFormat="1" ht="3" customHeight="1" thickBot="1">
      <c r="A11" s="341"/>
      <c r="B11" s="342"/>
      <c r="C11" s="343"/>
      <c r="D11" s="343"/>
      <c r="E11" s="342"/>
      <c r="F11" s="342"/>
      <c r="G11" s="342"/>
      <c r="H11" s="344"/>
      <c r="L11" s="121"/>
      <c r="X11" s="77"/>
    </row>
    <row r="12" spans="1:24" ht="35.1" customHeight="1">
      <c r="A12" s="165">
        <f>'Kosztorys (zał.1)'!A32:C32</f>
        <v>0</v>
      </c>
      <c r="B12" s="165">
        <f>'Kosztorys (zał.1)'!D32</f>
        <v>0</v>
      </c>
      <c r="C12" s="111"/>
      <c r="D12" s="112"/>
      <c r="E12" s="167">
        <f t="shared" ref="E12:E23" si="0">SUM(C12:D12)</f>
        <v>0</v>
      </c>
      <c r="F12" s="166">
        <f>'Kosztorys (zał.1)'!G32</f>
        <v>0</v>
      </c>
      <c r="G12" s="166">
        <f>'Kosztorys (zał.1)'!H32</f>
        <v>0</v>
      </c>
      <c r="H12" s="166">
        <f>'Kosztorys (zał.1)'!I32</f>
        <v>0</v>
      </c>
      <c r="I12" s="2"/>
      <c r="J12" s="2">
        <f>IF(F12&gt;=C12,0,1)</f>
        <v>0</v>
      </c>
      <c r="K12" s="63" t="b">
        <f>AND(A12=0,B12=0,C12=0,D12=0)</f>
        <v>1</v>
      </c>
      <c r="L12" s="63" t="b">
        <f t="shared" ref="L12:L51" si="1">AND(A12&gt;"",B12&gt;"",C12&gt;=0,D12&gt;=0)</f>
        <v>0</v>
      </c>
      <c r="M12" s="60" t="b">
        <f>OR(K12=TRUE,L12=TRUE)</f>
        <v>1</v>
      </c>
      <c r="N12" s="60" t="b">
        <f>AND(J12=0,M12=TRUE)</f>
        <v>1</v>
      </c>
      <c r="O12" s="1">
        <f>IF(N12=TRUE,0,1)</f>
        <v>0</v>
      </c>
      <c r="X12" s="49" t="s">
        <v>21</v>
      </c>
    </row>
    <row r="13" spans="1:24" ht="35.1" customHeight="1">
      <c r="A13" s="165">
        <f>'Kosztorys (zał.1)'!A33:C33</f>
        <v>0</v>
      </c>
      <c r="B13" s="165">
        <f>'Kosztorys (zał.1)'!D33</f>
        <v>0</v>
      </c>
      <c r="C13" s="113"/>
      <c r="D13" s="114"/>
      <c r="E13" s="167">
        <f t="shared" si="0"/>
        <v>0</v>
      </c>
      <c r="F13" s="166">
        <f>'Kosztorys (zał.1)'!G33</f>
        <v>0</v>
      </c>
      <c r="G13" s="166">
        <f>'Kosztorys (zał.1)'!H33</f>
        <v>0</v>
      </c>
      <c r="H13" s="166">
        <f>'Kosztorys (zał.1)'!I33</f>
        <v>0</v>
      </c>
      <c r="I13" s="2"/>
      <c r="J13" s="2">
        <f t="shared" ref="J13:J51" si="2">IF(F13&gt;=C13,0,1)</f>
        <v>0</v>
      </c>
      <c r="K13" s="63" t="b">
        <f>AND(A13=0,B13=0,C13=0,D13=0)</f>
        <v>1</v>
      </c>
      <c r="L13" s="63" t="b">
        <f t="shared" si="1"/>
        <v>0</v>
      </c>
      <c r="M13" s="60" t="b">
        <f t="shared" ref="M13:M51" si="3">OR(K13=TRUE,L13=TRUE)</f>
        <v>1</v>
      </c>
      <c r="N13" s="60" t="b">
        <f t="shared" ref="N13:N51" si="4">AND(J13=0,M13=TRUE)</f>
        <v>1</v>
      </c>
      <c r="O13" s="1">
        <f t="shared" ref="O13:O51" si="5">IF(N13=TRUE,0,1)</f>
        <v>0</v>
      </c>
      <c r="X13" s="49" t="s">
        <v>22</v>
      </c>
    </row>
    <row r="14" spans="1:24" ht="35.1" customHeight="1">
      <c r="A14" s="165">
        <f>'Kosztorys (zał.1)'!A34:C34</f>
        <v>0</v>
      </c>
      <c r="B14" s="165">
        <f>'Kosztorys (zał.1)'!D34</f>
        <v>0</v>
      </c>
      <c r="C14" s="113"/>
      <c r="D14" s="114"/>
      <c r="E14" s="167">
        <f t="shared" si="0"/>
        <v>0</v>
      </c>
      <c r="F14" s="166">
        <f>'Kosztorys (zał.1)'!G34</f>
        <v>0</v>
      </c>
      <c r="G14" s="166">
        <f>'Kosztorys (zał.1)'!H34</f>
        <v>0</v>
      </c>
      <c r="H14" s="166">
        <f>'Kosztorys (zał.1)'!I34</f>
        <v>0</v>
      </c>
      <c r="I14" s="2"/>
      <c r="J14" s="2">
        <f t="shared" si="2"/>
        <v>0</v>
      </c>
      <c r="K14" s="63" t="b">
        <f>AND(A14=0,B14=0,C14=0,D14=0)</f>
        <v>1</v>
      </c>
      <c r="L14" s="63" t="b">
        <f t="shared" si="1"/>
        <v>0</v>
      </c>
      <c r="M14" s="60" t="b">
        <f t="shared" si="3"/>
        <v>1</v>
      </c>
      <c r="N14" s="60" t="b">
        <f t="shared" si="4"/>
        <v>1</v>
      </c>
      <c r="O14" s="1">
        <f t="shared" si="5"/>
        <v>0</v>
      </c>
      <c r="X14" s="49" t="s">
        <v>119</v>
      </c>
    </row>
    <row r="15" spans="1:24" ht="35.1" customHeight="1">
      <c r="A15" s="165">
        <f>'Kosztorys (zał.1)'!A35:C35</f>
        <v>0</v>
      </c>
      <c r="B15" s="165">
        <f>'Kosztorys (zał.1)'!D35</f>
        <v>0</v>
      </c>
      <c r="C15" s="113"/>
      <c r="D15" s="114"/>
      <c r="E15" s="167">
        <f t="shared" si="0"/>
        <v>0</v>
      </c>
      <c r="F15" s="166">
        <f>'Kosztorys (zał.1)'!G35</f>
        <v>0</v>
      </c>
      <c r="G15" s="166">
        <f>'Kosztorys (zał.1)'!H35</f>
        <v>0</v>
      </c>
      <c r="H15" s="166">
        <f>'Kosztorys (zał.1)'!I35</f>
        <v>0</v>
      </c>
      <c r="I15" s="2"/>
      <c r="J15" s="2">
        <f t="shared" si="2"/>
        <v>0</v>
      </c>
      <c r="K15" s="63" t="b">
        <f t="shared" ref="K15:K23" si="6">AND(A15=0,B15=0,C15=0,D15=0)</f>
        <v>1</v>
      </c>
      <c r="L15" s="63" t="b">
        <f t="shared" si="1"/>
        <v>0</v>
      </c>
      <c r="M15" s="60" t="b">
        <f t="shared" si="3"/>
        <v>1</v>
      </c>
      <c r="N15" s="60" t="b">
        <f t="shared" si="4"/>
        <v>1</v>
      </c>
      <c r="O15" s="1">
        <f t="shared" si="5"/>
        <v>0</v>
      </c>
      <c r="X15" s="49" t="s">
        <v>120</v>
      </c>
    </row>
    <row r="16" spans="1:24" ht="35.1" customHeight="1">
      <c r="A16" s="165">
        <f>'Kosztorys (zał.1)'!A36:C36</f>
        <v>0</v>
      </c>
      <c r="B16" s="165">
        <f>'Kosztorys (zał.1)'!D36</f>
        <v>0</v>
      </c>
      <c r="C16" s="113"/>
      <c r="D16" s="114"/>
      <c r="E16" s="167">
        <f t="shared" si="0"/>
        <v>0</v>
      </c>
      <c r="F16" s="166">
        <f>'Kosztorys (zał.1)'!G36</f>
        <v>0</v>
      </c>
      <c r="G16" s="166">
        <f>'Kosztorys (zał.1)'!H36</f>
        <v>0</v>
      </c>
      <c r="H16" s="166">
        <f>'Kosztorys (zał.1)'!I36</f>
        <v>0</v>
      </c>
      <c r="I16" s="2"/>
      <c r="J16" s="2">
        <f t="shared" si="2"/>
        <v>0</v>
      </c>
      <c r="K16" s="63" t="b">
        <f t="shared" si="6"/>
        <v>1</v>
      </c>
      <c r="L16" s="63" t="b">
        <f t="shared" si="1"/>
        <v>0</v>
      </c>
      <c r="M16" s="60" t="b">
        <f t="shared" si="3"/>
        <v>1</v>
      </c>
      <c r="N16" s="60" t="b">
        <f t="shared" si="4"/>
        <v>1</v>
      </c>
      <c r="O16" s="1">
        <f t="shared" si="5"/>
        <v>0</v>
      </c>
      <c r="X16" s="79" t="s">
        <v>5</v>
      </c>
    </row>
    <row r="17" spans="1:24" ht="35.1" customHeight="1">
      <c r="A17" s="165">
        <f>'Kosztorys (zał.1)'!A37:C37</f>
        <v>0</v>
      </c>
      <c r="B17" s="165">
        <f>'Kosztorys (zał.1)'!D37</f>
        <v>0</v>
      </c>
      <c r="C17" s="117"/>
      <c r="D17" s="118"/>
      <c r="E17" s="167">
        <f t="shared" si="0"/>
        <v>0</v>
      </c>
      <c r="F17" s="166">
        <f>'Kosztorys (zał.1)'!G37</f>
        <v>0</v>
      </c>
      <c r="G17" s="166">
        <f>'Kosztorys (zał.1)'!H37</f>
        <v>0</v>
      </c>
      <c r="H17" s="166">
        <f>'Kosztorys (zał.1)'!I37</f>
        <v>0</v>
      </c>
      <c r="I17" s="2"/>
      <c r="J17" s="2">
        <f t="shared" si="2"/>
        <v>0</v>
      </c>
      <c r="K17" s="63" t="b">
        <f t="shared" si="6"/>
        <v>1</v>
      </c>
      <c r="L17" s="63" t="b">
        <f t="shared" si="1"/>
        <v>0</v>
      </c>
      <c r="M17" s="60" t="b">
        <f t="shared" si="3"/>
        <v>1</v>
      </c>
      <c r="N17" s="60" t="b">
        <f t="shared" si="4"/>
        <v>1</v>
      </c>
      <c r="O17" s="1">
        <f t="shared" si="5"/>
        <v>0</v>
      </c>
      <c r="X17" s="78" t="s">
        <v>35</v>
      </c>
    </row>
    <row r="18" spans="1:24" ht="35.1" customHeight="1">
      <c r="A18" s="165">
        <f>'Kosztorys (zał.1)'!A38:C38</f>
        <v>0</v>
      </c>
      <c r="B18" s="165">
        <f>'Kosztorys (zał.1)'!D38</f>
        <v>0</v>
      </c>
      <c r="C18" s="117"/>
      <c r="D18" s="118"/>
      <c r="E18" s="167">
        <f t="shared" si="0"/>
        <v>0</v>
      </c>
      <c r="F18" s="166">
        <f>'Kosztorys (zał.1)'!G38</f>
        <v>0</v>
      </c>
      <c r="G18" s="166">
        <f>'Kosztorys (zał.1)'!H38</f>
        <v>0</v>
      </c>
      <c r="H18" s="166">
        <f>'Kosztorys (zał.1)'!I38</f>
        <v>0</v>
      </c>
      <c r="I18" s="2"/>
      <c r="J18" s="2">
        <f t="shared" si="2"/>
        <v>0</v>
      </c>
      <c r="K18" s="63" t="b">
        <f t="shared" si="6"/>
        <v>1</v>
      </c>
      <c r="L18" s="63" t="b">
        <f t="shared" si="1"/>
        <v>0</v>
      </c>
      <c r="M18" s="60" t="b">
        <f t="shared" si="3"/>
        <v>1</v>
      </c>
      <c r="N18" s="60" t="b">
        <f t="shared" si="4"/>
        <v>1</v>
      </c>
      <c r="O18" s="1">
        <f t="shared" si="5"/>
        <v>0</v>
      </c>
      <c r="X18" s="78" t="s">
        <v>34</v>
      </c>
    </row>
    <row r="19" spans="1:24" ht="35.1" customHeight="1">
      <c r="A19" s="165">
        <f>'Kosztorys (zał.1)'!A39:C39</f>
        <v>0</v>
      </c>
      <c r="B19" s="165">
        <f>'Kosztorys (zał.1)'!D39</f>
        <v>0</v>
      </c>
      <c r="C19" s="117"/>
      <c r="D19" s="118"/>
      <c r="E19" s="167">
        <f t="shared" si="0"/>
        <v>0</v>
      </c>
      <c r="F19" s="166">
        <f>'Kosztorys (zał.1)'!G39</f>
        <v>0</v>
      </c>
      <c r="G19" s="166">
        <f>'Kosztorys (zał.1)'!H39</f>
        <v>0</v>
      </c>
      <c r="H19" s="166">
        <f>'Kosztorys (zał.1)'!I39</f>
        <v>0</v>
      </c>
      <c r="I19" s="2"/>
      <c r="J19" s="2">
        <f t="shared" si="2"/>
        <v>0</v>
      </c>
      <c r="K19" s="63" t="b">
        <f t="shared" si="6"/>
        <v>1</v>
      </c>
      <c r="L19" s="63" t="b">
        <f t="shared" si="1"/>
        <v>0</v>
      </c>
      <c r="M19" s="60" t="b">
        <f t="shared" si="3"/>
        <v>1</v>
      </c>
      <c r="N19" s="60" t="b">
        <f t="shared" si="4"/>
        <v>1</v>
      </c>
      <c r="O19" s="1">
        <f t="shared" si="5"/>
        <v>0</v>
      </c>
      <c r="X19" s="78" t="s">
        <v>33</v>
      </c>
    </row>
    <row r="20" spans="1:24" ht="35.1" customHeight="1">
      <c r="A20" s="165">
        <f>'Kosztorys (zał.1)'!A40:C40</f>
        <v>0</v>
      </c>
      <c r="B20" s="165">
        <f>'Kosztorys (zał.1)'!D40</f>
        <v>0</v>
      </c>
      <c r="C20" s="117"/>
      <c r="D20" s="118"/>
      <c r="E20" s="167">
        <f t="shared" si="0"/>
        <v>0</v>
      </c>
      <c r="F20" s="166">
        <f>'Kosztorys (zał.1)'!G40</f>
        <v>0</v>
      </c>
      <c r="G20" s="166">
        <f>'Kosztorys (zał.1)'!H40</f>
        <v>0</v>
      </c>
      <c r="H20" s="166">
        <f>'Kosztorys (zał.1)'!I40</f>
        <v>0</v>
      </c>
      <c r="I20" s="2"/>
      <c r="J20" s="2">
        <f t="shared" si="2"/>
        <v>0</v>
      </c>
      <c r="K20" s="63" t="b">
        <f t="shared" si="6"/>
        <v>1</v>
      </c>
      <c r="L20" s="63" t="b">
        <f t="shared" si="1"/>
        <v>0</v>
      </c>
      <c r="M20" s="60" t="b">
        <f t="shared" si="3"/>
        <v>1</v>
      </c>
      <c r="N20" s="60" t="b">
        <f t="shared" si="4"/>
        <v>1</v>
      </c>
      <c r="O20" s="1">
        <f t="shared" si="5"/>
        <v>0</v>
      </c>
      <c r="X20" s="78" t="s">
        <v>32</v>
      </c>
    </row>
    <row r="21" spans="1:24" ht="35.1" customHeight="1">
      <c r="A21" s="165">
        <f>'Kosztorys (zał.1)'!A41:C41</f>
        <v>0</v>
      </c>
      <c r="B21" s="165">
        <f>'Kosztorys (zał.1)'!D41</f>
        <v>0</v>
      </c>
      <c r="C21" s="117"/>
      <c r="D21" s="118"/>
      <c r="E21" s="167">
        <f t="shared" si="0"/>
        <v>0</v>
      </c>
      <c r="F21" s="166">
        <f>'Kosztorys (zał.1)'!G41</f>
        <v>0</v>
      </c>
      <c r="G21" s="166">
        <f>'Kosztorys (zał.1)'!H41</f>
        <v>0</v>
      </c>
      <c r="H21" s="166">
        <f>'Kosztorys (zał.1)'!I41</f>
        <v>0</v>
      </c>
      <c r="I21" s="2"/>
      <c r="J21" s="2">
        <f t="shared" si="2"/>
        <v>0</v>
      </c>
      <c r="K21" s="63" t="b">
        <f t="shared" si="6"/>
        <v>1</v>
      </c>
      <c r="L21" s="63" t="b">
        <f t="shared" si="1"/>
        <v>0</v>
      </c>
      <c r="M21" s="60" t="b">
        <f t="shared" si="3"/>
        <v>1</v>
      </c>
      <c r="N21" s="60" t="b">
        <f t="shared" si="4"/>
        <v>1</v>
      </c>
      <c r="O21" s="1">
        <f t="shared" si="5"/>
        <v>0</v>
      </c>
      <c r="X21" s="78" t="s">
        <v>117</v>
      </c>
    </row>
    <row r="22" spans="1:24" ht="35.1" customHeight="1">
      <c r="A22" s="165">
        <f>'Kosztorys (zał.1)'!A42:C42</f>
        <v>0</v>
      </c>
      <c r="B22" s="165">
        <f>'Kosztorys (zał.1)'!D42</f>
        <v>0</v>
      </c>
      <c r="C22" s="117"/>
      <c r="D22" s="118"/>
      <c r="E22" s="167">
        <f t="shared" si="0"/>
        <v>0</v>
      </c>
      <c r="F22" s="166">
        <f>'Kosztorys (zał.1)'!G42</f>
        <v>0</v>
      </c>
      <c r="G22" s="166">
        <f>'Kosztorys (zał.1)'!H42</f>
        <v>0</v>
      </c>
      <c r="H22" s="166">
        <f>'Kosztorys (zał.1)'!I42</f>
        <v>0</v>
      </c>
      <c r="I22" s="2"/>
      <c r="J22" s="2">
        <f t="shared" si="2"/>
        <v>0</v>
      </c>
      <c r="K22" s="63" t="b">
        <f t="shared" si="6"/>
        <v>1</v>
      </c>
      <c r="L22" s="63" t="b">
        <f t="shared" si="1"/>
        <v>0</v>
      </c>
      <c r="M22" s="60" t="b">
        <f t="shared" si="3"/>
        <v>1</v>
      </c>
      <c r="N22" s="60" t="b">
        <f t="shared" si="4"/>
        <v>1</v>
      </c>
      <c r="O22" s="1">
        <f t="shared" si="5"/>
        <v>0</v>
      </c>
      <c r="X22" s="78" t="s">
        <v>118</v>
      </c>
    </row>
    <row r="23" spans="1:24" ht="35.1" customHeight="1">
      <c r="A23" s="165">
        <f>'Kosztorys (zał.1)'!A43:C43</f>
        <v>0</v>
      </c>
      <c r="B23" s="165">
        <f>'Kosztorys (zał.1)'!D43</f>
        <v>0</v>
      </c>
      <c r="C23" s="117"/>
      <c r="D23" s="118"/>
      <c r="E23" s="167">
        <f t="shared" si="0"/>
        <v>0</v>
      </c>
      <c r="F23" s="166">
        <f>'Kosztorys (zał.1)'!G43</f>
        <v>0</v>
      </c>
      <c r="G23" s="166">
        <f>'Kosztorys (zał.1)'!H43</f>
        <v>0</v>
      </c>
      <c r="H23" s="166">
        <f>'Kosztorys (zał.1)'!I43</f>
        <v>0</v>
      </c>
      <c r="I23" s="2"/>
      <c r="J23" s="2">
        <f t="shared" si="2"/>
        <v>0</v>
      </c>
      <c r="K23" s="63" t="b">
        <f t="shared" si="6"/>
        <v>1</v>
      </c>
      <c r="L23" s="63" t="b">
        <f t="shared" si="1"/>
        <v>0</v>
      </c>
      <c r="M23" s="60" t="b">
        <f t="shared" si="3"/>
        <v>1</v>
      </c>
      <c r="N23" s="60" t="b">
        <f t="shared" si="4"/>
        <v>1</v>
      </c>
      <c r="O23" s="1">
        <f t="shared" si="5"/>
        <v>0</v>
      </c>
      <c r="X23" s="79" t="s">
        <v>6</v>
      </c>
    </row>
    <row r="24" spans="1:24" ht="35.1" customHeight="1">
      <c r="A24" s="165">
        <f>'Kosztorys (zał.1)'!A44:C44</f>
        <v>0</v>
      </c>
      <c r="B24" s="165">
        <f>'Kosztorys (zał.1)'!D44</f>
        <v>0</v>
      </c>
      <c r="C24" s="117"/>
      <c r="D24" s="118"/>
      <c r="E24" s="167">
        <f t="shared" ref="E24:E46" si="7">SUM(C24:D24)</f>
        <v>0</v>
      </c>
      <c r="F24" s="166">
        <f>'Kosztorys (zał.1)'!G44</f>
        <v>0</v>
      </c>
      <c r="G24" s="166">
        <f>'Kosztorys (zał.1)'!H44</f>
        <v>0</v>
      </c>
      <c r="H24" s="166">
        <f>'Kosztorys (zał.1)'!I44</f>
        <v>0</v>
      </c>
      <c r="I24" s="2"/>
      <c r="J24" s="2">
        <f t="shared" si="2"/>
        <v>0</v>
      </c>
      <c r="K24" s="63" t="b">
        <f t="shared" ref="K24:K46" si="8">AND(A24=0,B24=0,C24=0,D24=0)</f>
        <v>1</v>
      </c>
      <c r="L24" s="63" t="b">
        <f t="shared" si="1"/>
        <v>0</v>
      </c>
      <c r="M24" s="60" t="b">
        <f t="shared" si="3"/>
        <v>1</v>
      </c>
      <c r="N24" s="60" t="b">
        <f t="shared" si="4"/>
        <v>1</v>
      </c>
      <c r="O24" s="1">
        <f t="shared" si="5"/>
        <v>0</v>
      </c>
      <c r="X24" s="50" t="s">
        <v>136</v>
      </c>
    </row>
    <row r="25" spans="1:24" ht="35.1" customHeight="1">
      <c r="A25" s="165">
        <f>'Kosztorys (zał.1)'!A45:C45</f>
        <v>0</v>
      </c>
      <c r="B25" s="165">
        <f>'Kosztorys (zał.1)'!D45</f>
        <v>0</v>
      </c>
      <c r="C25" s="117"/>
      <c r="D25" s="118"/>
      <c r="E25" s="167">
        <f t="shared" si="7"/>
        <v>0</v>
      </c>
      <c r="F25" s="166">
        <f>'Kosztorys (zał.1)'!G45</f>
        <v>0</v>
      </c>
      <c r="G25" s="166">
        <f>'Kosztorys (zał.1)'!H45</f>
        <v>0</v>
      </c>
      <c r="H25" s="166">
        <f>'Kosztorys (zał.1)'!I45</f>
        <v>0</v>
      </c>
      <c r="I25" s="2"/>
      <c r="J25" s="2">
        <f t="shared" si="2"/>
        <v>0</v>
      </c>
      <c r="K25" s="63" t="b">
        <f t="shared" si="8"/>
        <v>1</v>
      </c>
      <c r="L25" s="63" t="b">
        <f t="shared" si="1"/>
        <v>0</v>
      </c>
      <c r="M25" s="60" t="b">
        <f t="shared" si="3"/>
        <v>1</v>
      </c>
      <c r="N25" s="60" t="b">
        <f t="shared" si="4"/>
        <v>1</v>
      </c>
      <c r="O25" s="1">
        <f t="shared" si="5"/>
        <v>0</v>
      </c>
      <c r="X25" s="50" t="s">
        <v>137</v>
      </c>
    </row>
    <row r="26" spans="1:24" ht="35.1" customHeight="1">
      <c r="A26" s="165">
        <f>'Kosztorys (zał.1)'!A46:C46</f>
        <v>0</v>
      </c>
      <c r="B26" s="165">
        <f>'Kosztorys (zał.1)'!D46</f>
        <v>0</v>
      </c>
      <c r="C26" s="117"/>
      <c r="D26" s="118"/>
      <c r="E26" s="167">
        <f t="shared" si="7"/>
        <v>0</v>
      </c>
      <c r="F26" s="166">
        <f>'Kosztorys (zał.1)'!G46</f>
        <v>0</v>
      </c>
      <c r="G26" s="166">
        <f>'Kosztorys (zał.1)'!H46</f>
        <v>0</v>
      </c>
      <c r="H26" s="166">
        <f>'Kosztorys (zał.1)'!I46</f>
        <v>0</v>
      </c>
      <c r="I26" s="2"/>
      <c r="J26" s="2">
        <f t="shared" si="2"/>
        <v>0</v>
      </c>
      <c r="K26" s="63" t="b">
        <f t="shared" si="8"/>
        <v>1</v>
      </c>
      <c r="L26" s="63" t="b">
        <f t="shared" si="1"/>
        <v>0</v>
      </c>
      <c r="M26" s="60" t="b">
        <f t="shared" si="3"/>
        <v>1</v>
      </c>
      <c r="N26" s="60" t="b">
        <f t="shared" si="4"/>
        <v>1</v>
      </c>
      <c r="O26" s="1">
        <f t="shared" si="5"/>
        <v>0</v>
      </c>
      <c r="X26" s="50" t="s">
        <v>23</v>
      </c>
    </row>
    <row r="27" spans="1:24" ht="35.1" customHeight="1">
      <c r="A27" s="165">
        <f>'Kosztorys (zał.1)'!A47:C47</f>
        <v>0</v>
      </c>
      <c r="B27" s="165">
        <f>'Kosztorys (zał.1)'!D47</f>
        <v>0</v>
      </c>
      <c r="C27" s="117"/>
      <c r="D27" s="118"/>
      <c r="E27" s="167">
        <f t="shared" si="7"/>
        <v>0</v>
      </c>
      <c r="F27" s="166">
        <f>'Kosztorys (zał.1)'!G47</f>
        <v>0</v>
      </c>
      <c r="G27" s="166">
        <f>'Kosztorys (zał.1)'!H47</f>
        <v>0</v>
      </c>
      <c r="H27" s="166">
        <f>'Kosztorys (zał.1)'!I47</f>
        <v>0</v>
      </c>
      <c r="I27" s="2"/>
      <c r="J27" s="2">
        <f t="shared" si="2"/>
        <v>0</v>
      </c>
      <c r="K27" s="63" t="b">
        <f t="shared" si="8"/>
        <v>1</v>
      </c>
      <c r="L27" s="63" t="b">
        <f t="shared" si="1"/>
        <v>0</v>
      </c>
      <c r="M27" s="60" t="b">
        <f t="shared" si="3"/>
        <v>1</v>
      </c>
      <c r="N27" s="60" t="b">
        <f t="shared" si="4"/>
        <v>1</v>
      </c>
      <c r="O27" s="1">
        <f t="shared" si="5"/>
        <v>0</v>
      </c>
      <c r="X27" s="51" t="s">
        <v>24</v>
      </c>
    </row>
    <row r="28" spans="1:24" ht="35.1" customHeight="1">
      <c r="A28" s="165">
        <f>'Kosztorys (zał.1)'!A48:C48</f>
        <v>0</v>
      </c>
      <c r="B28" s="165">
        <f>'Kosztorys (zał.1)'!D48</f>
        <v>0</v>
      </c>
      <c r="C28" s="117"/>
      <c r="D28" s="118"/>
      <c r="E28" s="167">
        <f t="shared" si="7"/>
        <v>0</v>
      </c>
      <c r="F28" s="166">
        <f>'Kosztorys (zał.1)'!G48</f>
        <v>0</v>
      </c>
      <c r="G28" s="166">
        <f>'Kosztorys (zał.1)'!H48</f>
        <v>0</v>
      </c>
      <c r="H28" s="166">
        <f>'Kosztorys (zał.1)'!I48</f>
        <v>0</v>
      </c>
      <c r="I28" s="2"/>
      <c r="J28" s="2">
        <f t="shared" si="2"/>
        <v>0</v>
      </c>
      <c r="K28" s="63" t="b">
        <f t="shared" si="8"/>
        <v>1</v>
      </c>
      <c r="L28" s="63" t="b">
        <f t="shared" si="1"/>
        <v>0</v>
      </c>
      <c r="M28" s="60" t="b">
        <f t="shared" si="3"/>
        <v>1</v>
      </c>
      <c r="N28" s="60" t="b">
        <f t="shared" si="4"/>
        <v>1</v>
      </c>
      <c r="O28" s="1">
        <f t="shared" si="5"/>
        <v>0</v>
      </c>
      <c r="X28" s="50" t="s">
        <v>25</v>
      </c>
    </row>
    <row r="29" spans="1:24" ht="35.1" customHeight="1">
      <c r="A29" s="165">
        <f>'Kosztorys (zał.1)'!A49:C49</f>
        <v>0</v>
      </c>
      <c r="B29" s="165">
        <f>'Kosztorys (zał.1)'!D49</f>
        <v>0</v>
      </c>
      <c r="C29" s="117"/>
      <c r="D29" s="118"/>
      <c r="E29" s="167">
        <f t="shared" si="7"/>
        <v>0</v>
      </c>
      <c r="F29" s="166">
        <f>'Kosztorys (zał.1)'!G49</f>
        <v>0</v>
      </c>
      <c r="G29" s="166">
        <f>'Kosztorys (zał.1)'!H49</f>
        <v>0</v>
      </c>
      <c r="H29" s="166">
        <f>'Kosztorys (zał.1)'!I49</f>
        <v>0</v>
      </c>
      <c r="I29" s="2"/>
      <c r="J29" s="2">
        <f t="shared" si="2"/>
        <v>0</v>
      </c>
      <c r="K29" s="63" t="b">
        <f t="shared" si="8"/>
        <v>1</v>
      </c>
      <c r="L29" s="63" t="b">
        <f t="shared" si="1"/>
        <v>0</v>
      </c>
      <c r="M29" s="60" t="b">
        <f t="shared" si="3"/>
        <v>1</v>
      </c>
      <c r="N29" s="60" t="b">
        <f t="shared" si="4"/>
        <v>1</v>
      </c>
      <c r="O29" s="1">
        <f t="shared" si="5"/>
        <v>0</v>
      </c>
      <c r="X29" s="78" t="s">
        <v>117</v>
      </c>
    </row>
    <row r="30" spans="1:24" ht="35.1" customHeight="1">
      <c r="A30" s="165">
        <f>'Kosztorys (zał.1)'!A50:C50</f>
        <v>0</v>
      </c>
      <c r="B30" s="165">
        <f>'Kosztorys (zał.1)'!D50</f>
        <v>0</v>
      </c>
      <c r="C30" s="117"/>
      <c r="D30" s="118"/>
      <c r="E30" s="167">
        <f t="shared" si="7"/>
        <v>0</v>
      </c>
      <c r="F30" s="166">
        <f>'Kosztorys (zał.1)'!G50</f>
        <v>0</v>
      </c>
      <c r="G30" s="166">
        <f>'Kosztorys (zał.1)'!H50</f>
        <v>0</v>
      </c>
      <c r="H30" s="166">
        <f>'Kosztorys (zał.1)'!I50</f>
        <v>0</v>
      </c>
      <c r="I30" s="2"/>
      <c r="J30" s="2">
        <f t="shared" si="2"/>
        <v>0</v>
      </c>
      <c r="K30" s="63" t="b">
        <f t="shared" si="8"/>
        <v>1</v>
      </c>
      <c r="L30" s="63" t="b">
        <f t="shared" si="1"/>
        <v>0</v>
      </c>
      <c r="M30" s="60" t="b">
        <f t="shared" si="3"/>
        <v>1</v>
      </c>
      <c r="N30" s="60" t="b">
        <f t="shared" si="4"/>
        <v>1</v>
      </c>
      <c r="O30" s="1">
        <f t="shared" si="5"/>
        <v>0</v>
      </c>
      <c r="X30" s="50" t="s">
        <v>26</v>
      </c>
    </row>
    <row r="31" spans="1:24" ht="35.1" customHeight="1">
      <c r="A31" s="165">
        <f>'Kosztorys (zał.1)'!A51:C51</f>
        <v>0</v>
      </c>
      <c r="B31" s="165">
        <f>'Kosztorys (zał.1)'!D51</f>
        <v>0</v>
      </c>
      <c r="C31" s="117"/>
      <c r="D31" s="118"/>
      <c r="E31" s="167">
        <f t="shared" si="7"/>
        <v>0</v>
      </c>
      <c r="F31" s="166">
        <f>'Kosztorys (zał.1)'!G51</f>
        <v>0</v>
      </c>
      <c r="G31" s="166">
        <f>'Kosztorys (zał.1)'!H51</f>
        <v>0</v>
      </c>
      <c r="H31" s="166">
        <f>'Kosztorys (zał.1)'!I51</f>
        <v>0</v>
      </c>
      <c r="I31" s="2"/>
      <c r="J31" s="2">
        <f t="shared" si="2"/>
        <v>0</v>
      </c>
      <c r="K31" s="63" t="b">
        <f t="shared" si="8"/>
        <v>1</v>
      </c>
      <c r="L31" s="63" t="b">
        <f t="shared" si="1"/>
        <v>0</v>
      </c>
      <c r="M31" s="60" t="b">
        <f t="shared" si="3"/>
        <v>1</v>
      </c>
      <c r="N31" s="60" t="b">
        <f t="shared" si="4"/>
        <v>1</v>
      </c>
      <c r="O31" s="1">
        <f t="shared" si="5"/>
        <v>0</v>
      </c>
      <c r="X31" s="79" t="s">
        <v>7</v>
      </c>
    </row>
    <row r="32" spans="1:24" ht="35.1" customHeight="1">
      <c r="A32" s="165">
        <f>'Kosztorys (zał.1)'!A52:C52</f>
        <v>0</v>
      </c>
      <c r="B32" s="165">
        <f>'Kosztorys (zał.1)'!D52</f>
        <v>0</v>
      </c>
      <c r="C32" s="117"/>
      <c r="D32" s="118"/>
      <c r="E32" s="167">
        <f t="shared" si="7"/>
        <v>0</v>
      </c>
      <c r="F32" s="166">
        <f>'Kosztorys (zał.1)'!G52</f>
        <v>0</v>
      </c>
      <c r="G32" s="166">
        <f>'Kosztorys (zał.1)'!H52</f>
        <v>0</v>
      </c>
      <c r="H32" s="166">
        <f>'Kosztorys (zał.1)'!I52</f>
        <v>0</v>
      </c>
      <c r="I32" s="2"/>
      <c r="J32" s="2">
        <f t="shared" si="2"/>
        <v>0</v>
      </c>
      <c r="K32" s="63" t="b">
        <f t="shared" si="8"/>
        <v>1</v>
      </c>
      <c r="L32" s="63" t="b">
        <f t="shared" si="1"/>
        <v>0</v>
      </c>
      <c r="M32" s="60" t="b">
        <f t="shared" si="3"/>
        <v>1</v>
      </c>
      <c r="N32" s="60" t="b">
        <f t="shared" si="4"/>
        <v>1</v>
      </c>
      <c r="O32" s="1">
        <f t="shared" si="5"/>
        <v>0</v>
      </c>
      <c r="X32" s="78" t="s">
        <v>27</v>
      </c>
    </row>
    <row r="33" spans="1:24" ht="35.1" customHeight="1">
      <c r="A33" s="165">
        <f>'Kosztorys (zał.1)'!A53:C53</f>
        <v>0</v>
      </c>
      <c r="B33" s="165">
        <f>'Kosztorys (zał.1)'!D53</f>
        <v>0</v>
      </c>
      <c r="C33" s="117"/>
      <c r="D33" s="118"/>
      <c r="E33" s="167">
        <f t="shared" si="7"/>
        <v>0</v>
      </c>
      <c r="F33" s="166">
        <f>'Kosztorys (zał.1)'!G53</f>
        <v>0</v>
      </c>
      <c r="G33" s="166">
        <f>'Kosztorys (zał.1)'!H53</f>
        <v>0</v>
      </c>
      <c r="H33" s="166">
        <f>'Kosztorys (zał.1)'!I53</f>
        <v>0</v>
      </c>
      <c r="I33" s="2"/>
      <c r="J33" s="2">
        <f t="shared" si="2"/>
        <v>0</v>
      </c>
      <c r="K33" s="63" t="b">
        <f t="shared" si="8"/>
        <v>1</v>
      </c>
      <c r="L33" s="63" t="b">
        <f t="shared" si="1"/>
        <v>0</v>
      </c>
      <c r="M33" s="60" t="b">
        <f t="shared" si="3"/>
        <v>1</v>
      </c>
      <c r="N33" s="60" t="b">
        <f t="shared" si="4"/>
        <v>1</v>
      </c>
      <c r="O33" s="1">
        <f t="shared" si="5"/>
        <v>0</v>
      </c>
      <c r="X33" s="78" t="s">
        <v>28</v>
      </c>
    </row>
    <row r="34" spans="1:24" ht="35.1" customHeight="1">
      <c r="A34" s="165">
        <f>'Kosztorys (zał.1)'!A54:C54</f>
        <v>0</v>
      </c>
      <c r="B34" s="165">
        <f>'Kosztorys (zał.1)'!D54</f>
        <v>0</v>
      </c>
      <c r="C34" s="117"/>
      <c r="D34" s="118"/>
      <c r="E34" s="167">
        <f t="shared" si="7"/>
        <v>0</v>
      </c>
      <c r="F34" s="166">
        <f>'Kosztorys (zał.1)'!G54</f>
        <v>0</v>
      </c>
      <c r="G34" s="166">
        <f>'Kosztorys (zał.1)'!H54</f>
        <v>0</v>
      </c>
      <c r="H34" s="166">
        <f>'Kosztorys (zał.1)'!I54</f>
        <v>0</v>
      </c>
      <c r="I34" s="2"/>
      <c r="J34" s="2">
        <f t="shared" si="2"/>
        <v>0</v>
      </c>
      <c r="K34" s="63" t="b">
        <f t="shared" si="8"/>
        <v>1</v>
      </c>
      <c r="L34" s="63" t="b">
        <f t="shared" si="1"/>
        <v>0</v>
      </c>
      <c r="M34" s="60" t="b">
        <f t="shared" si="3"/>
        <v>1</v>
      </c>
      <c r="N34" s="60" t="b">
        <f t="shared" si="4"/>
        <v>1</v>
      </c>
      <c r="O34" s="1">
        <f t="shared" si="5"/>
        <v>0</v>
      </c>
      <c r="X34" s="78" t="s">
        <v>29</v>
      </c>
    </row>
    <row r="35" spans="1:24" ht="35.1" customHeight="1">
      <c r="A35" s="165">
        <f>'Kosztorys (zał.1)'!A55:C55</f>
        <v>0</v>
      </c>
      <c r="B35" s="165">
        <f>'Kosztorys (zał.1)'!D55</f>
        <v>0</v>
      </c>
      <c r="C35" s="117"/>
      <c r="D35" s="118"/>
      <c r="E35" s="167">
        <f t="shared" si="7"/>
        <v>0</v>
      </c>
      <c r="F35" s="166">
        <f>'Kosztorys (zał.1)'!G55</f>
        <v>0</v>
      </c>
      <c r="G35" s="166">
        <f>'Kosztorys (zał.1)'!H55</f>
        <v>0</v>
      </c>
      <c r="H35" s="166">
        <f>'Kosztorys (zał.1)'!I55</f>
        <v>0</v>
      </c>
      <c r="I35" s="2"/>
      <c r="J35" s="2">
        <f t="shared" si="2"/>
        <v>0</v>
      </c>
      <c r="K35" s="63" t="b">
        <f t="shared" si="8"/>
        <v>1</v>
      </c>
      <c r="L35" s="63" t="b">
        <f t="shared" si="1"/>
        <v>0</v>
      </c>
      <c r="M35" s="60" t="b">
        <f t="shared" si="3"/>
        <v>1</v>
      </c>
      <c r="N35" s="60" t="b">
        <f t="shared" si="4"/>
        <v>1</v>
      </c>
      <c r="O35" s="1">
        <f t="shared" si="5"/>
        <v>0</v>
      </c>
      <c r="X35" s="78" t="s">
        <v>122</v>
      </c>
    </row>
    <row r="36" spans="1:24" ht="35.1" customHeight="1">
      <c r="A36" s="165">
        <f>'Kosztorys (zał.1)'!A56:C56</f>
        <v>0</v>
      </c>
      <c r="B36" s="165">
        <f>'Kosztorys (zał.1)'!D56</f>
        <v>0</v>
      </c>
      <c r="C36" s="117"/>
      <c r="D36" s="118"/>
      <c r="E36" s="167">
        <f t="shared" si="7"/>
        <v>0</v>
      </c>
      <c r="F36" s="166">
        <f>'Kosztorys (zał.1)'!G56</f>
        <v>0</v>
      </c>
      <c r="G36" s="166">
        <f>'Kosztorys (zał.1)'!H56</f>
        <v>0</v>
      </c>
      <c r="H36" s="166">
        <f>'Kosztorys (zał.1)'!I56</f>
        <v>0</v>
      </c>
      <c r="I36" s="2"/>
      <c r="J36" s="2">
        <f t="shared" si="2"/>
        <v>0</v>
      </c>
      <c r="K36" s="63" t="b">
        <f t="shared" si="8"/>
        <v>1</v>
      </c>
      <c r="L36" s="63" t="b">
        <f t="shared" si="1"/>
        <v>0</v>
      </c>
      <c r="M36" s="60" t="b">
        <f t="shared" si="3"/>
        <v>1</v>
      </c>
      <c r="N36" s="60" t="b">
        <f t="shared" si="4"/>
        <v>1</v>
      </c>
      <c r="O36" s="1">
        <f t="shared" si="5"/>
        <v>0</v>
      </c>
      <c r="X36" s="78" t="s">
        <v>30</v>
      </c>
    </row>
    <row r="37" spans="1:24" ht="35.1" customHeight="1">
      <c r="A37" s="165">
        <f>'Kosztorys (zał.1)'!A57:C57</f>
        <v>0</v>
      </c>
      <c r="B37" s="165">
        <f>'Kosztorys (zał.1)'!D57</f>
        <v>0</v>
      </c>
      <c r="C37" s="117"/>
      <c r="D37" s="118"/>
      <c r="E37" s="167">
        <f t="shared" si="7"/>
        <v>0</v>
      </c>
      <c r="F37" s="166">
        <f>'Kosztorys (zał.1)'!G57</f>
        <v>0</v>
      </c>
      <c r="G37" s="166">
        <f>'Kosztorys (zał.1)'!H57</f>
        <v>0</v>
      </c>
      <c r="H37" s="166">
        <f>'Kosztorys (zał.1)'!I57</f>
        <v>0</v>
      </c>
      <c r="I37" s="2"/>
      <c r="J37" s="2">
        <f t="shared" si="2"/>
        <v>0</v>
      </c>
      <c r="K37" s="63" t="b">
        <f t="shared" si="8"/>
        <v>1</v>
      </c>
      <c r="L37" s="63" t="b">
        <f t="shared" si="1"/>
        <v>0</v>
      </c>
      <c r="M37" s="60" t="b">
        <f t="shared" si="3"/>
        <v>1</v>
      </c>
      <c r="N37" s="60" t="b">
        <f t="shared" si="4"/>
        <v>1</v>
      </c>
      <c r="O37" s="1">
        <f t="shared" si="5"/>
        <v>0</v>
      </c>
      <c r="X37" s="78" t="s">
        <v>121</v>
      </c>
    </row>
    <row r="38" spans="1:24" ht="35.1" customHeight="1">
      <c r="A38" s="165">
        <f>'Kosztorys (zał.1)'!A58:C58</f>
        <v>0</v>
      </c>
      <c r="B38" s="165">
        <f>'Kosztorys (zał.1)'!D58</f>
        <v>0</v>
      </c>
      <c r="C38" s="117"/>
      <c r="D38" s="118"/>
      <c r="E38" s="167">
        <f t="shared" si="7"/>
        <v>0</v>
      </c>
      <c r="F38" s="166">
        <f>'Kosztorys (zał.1)'!G58</f>
        <v>0</v>
      </c>
      <c r="G38" s="166">
        <f>'Kosztorys (zał.1)'!H58</f>
        <v>0</v>
      </c>
      <c r="H38" s="166">
        <f>'Kosztorys (zał.1)'!I58</f>
        <v>0</v>
      </c>
      <c r="I38" s="2"/>
      <c r="J38" s="2">
        <f t="shared" si="2"/>
        <v>0</v>
      </c>
      <c r="K38" s="63" t="b">
        <f t="shared" si="8"/>
        <v>1</v>
      </c>
      <c r="L38" s="63" t="b">
        <f t="shared" si="1"/>
        <v>0</v>
      </c>
      <c r="M38" s="60" t="b">
        <f t="shared" si="3"/>
        <v>1</v>
      </c>
      <c r="N38" s="60" t="b">
        <f t="shared" si="4"/>
        <v>1</v>
      </c>
      <c r="O38" s="1">
        <f t="shared" si="5"/>
        <v>0</v>
      </c>
      <c r="X38" s="78" t="s">
        <v>31</v>
      </c>
    </row>
    <row r="39" spans="1:24" ht="35.1" customHeight="1">
      <c r="A39" s="165">
        <f>'Kosztorys (zał.1)'!A59:C59</f>
        <v>0</v>
      </c>
      <c r="B39" s="165">
        <f>'Kosztorys (zał.1)'!D59</f>
        <v>0</v>
      </c>
      <c r="C39" s="117"/>
      <c r="D39" s="118"/>
      <c r="E39" s="167">
        <f t="shared" si="7"/>
        <v>0</v>
      </c>
      <c r="F39" s="166">
        <f>'Kosztorys (zał.1)'!G59</f>
        <v>0</v>
      </c>
      <c r="G39" s="166">
        <f>'Kosztorys (zał.1)'!H59</f>
        <v>0</v>
      </c>
      <c r="H39" s="166">
        <f>'Kosztorys (zał.1)'!I59</f>
        <v>0</v>
      </c>
      <c r="I39" s="2"/>
      <c r="J39" s="2">
        <f t="shared" si="2"/>
        <v>0</v>
      </c>
      <c r="K39" s="63" t="b">
        <f t="shared" si="8"/>
        <v>1</v>
      </c>
      <c r="L39" s="63" t="b">
        <f t="shared" si="1"/>
        <v>0</v>
      </c>
      <c r="M39" s="60" t="b">
        <f t="shared" si="3"/>
        <v>1</v>
      </c>
      <c r="N39" s="60" t="b">
        <f t="shared" si="4"/>
        <v>1</v>
      </c>
      <c r="O39" s="1">
        <f t="shared" si="5"/>
        <v>0</v>
      </c>
    </row>
    <row r="40" spans="1:24" ht="35.1" customHeight="1">
      <c r="A40" s="165">
        <f>'Kosztorys (zał.1)'!A60:C60</f>
        <v>0</v>
      </c>
      <c r="B40" s="165">
        <f>'Kosztorys (zał.1)'!D60</f>
        <v>0</v>
      </c>
      <c r="C40" s="117"/>
      <c r="D40" s="118"/>
      <c r="E40" s="167">
        <f t="shared" si="7"/>
        <v>0</v>
      </c>
      <c r="F40" s="166">
        <f>'Kosztorys (zał.1)'!G60</f>
        <v>0</v>
      </c>
      <c r="G40" s="166">
        <f>'Kosztorys (zał.1)'!H60</f>
        <v>0</v>
      </c>
      <c r="H40" s="166">
        <f>'Kosztorys (zał.1)'!I60</f>
        <v>0</v>
      </c>
      <c r="I40" s="2"/>
      <c r="J40" s="2">
        <f t="shared" si="2"/>
        <v>0</v>
      </c>
      <c r="K40" s="63" t="b">
        <f t="shared" si="8"/>
        <v>1</v>
      </c>
      <c r="L40" s="63" t="b">
        <f t="shared" si="1"/>
        <v>0</v>
      </c>
      <c r="M40" s="60" t="b">
        <f t="shared" si="3"/>
        <v>1</v>
      </c>
      <c r="N40" s="60" t="b">
        <f t="shared" si="4"/>
        <v>1</v>
      </c>
      <c r="O40" s="1">
        <f t="shared" si="5"/>
        <v>0</v>
      </c>
    </row>
    <row r="41" spans="1:24" ht="35.1" customHeight="1">
      <c r="A41" s="165">
        <f>'Kosztorys (zał.1)'!A61:C61</f>
        <v>0</v>
      </c>
      <c r="B41" s="165">
        <f>'Kosztorys (zał.1)'!D61</f>
        <v>0</v>
      </c>
      <c r="C41" s="117"/>
      <c r="D41" s="118"/>
      <c r="E41" s="167">
        <f t="shared" si="7"/>
        <v>0</v>
      </c>
      <c r="F41" s="166">
        <f>'Kosztorys (zał.1)'!G61</f>
        <v>0</v>
      </c>
      <c r="G41" s="166">
        <f>'Kosztorys (zał.1)'!H61</f>
        <v>0</v>
      </c>
      <c r="H41" s="166">
        <f>'Kosztorys (zał.1)'!I61</f>
        <v>0</v>
      </c>
      <c r="I41" s="2"/>
      <c r="J41" s="2">
        <f t="shared" si="2"/>
        <v>0</v>
      </c>
      <c r="K41" s="63" t="b">
        <f t="shared" si="8"/>
        <v>1</v>
      </c>
      <c r="L41" s="63" t="b">
        <f t="shared" si="1"/>
        <v>0</v>
      </c>
      <c r="M41" s="60" t="b">
        <f t="shared" si="3"/>
        <v>1</v>
      </c>
      <c r="N41" s="60" t="b">
        <f t="shared" si="4"/>
        <v>1</v>
      </c>
      <c r="O41" s="1">
        <f t="shared" si="5"/>
        <v>0</v>
      </c>
    </row>
    <row r="42" spans="1:24" ht="35.1" customHeight="1">
      <c r="A42" s="165">
        <f>'Kosztorys (zał.1)'!A62:C62</f>
        <v>0</v>
      </c>
      <c r="B42" s="165">
        <f>'Kosztorys (zał.1)'!D62</f>
        <v>0</v>
      </c>
      <c r="C42" s="117"/>
      <c r="D42" s="118"/>
      <c r="E42" s="167">
        <f t="shared" si="7"/>
        <v>0</v>
      </c>
      <c r="F42" s="166">
        <f>'Kosztorys (zał.1)'!G62</f>
        <v>0</v>
      </c>
      <c r="G42" s="166">
        <f>'Kosztorys (zał.1)'!H62</f>
        <v>0</v>
      </c>
      <c r="H42" s="166">
        <f>'Kosztorys (zał.1)'!I62</f>
        <v>0</v>
      </c>
      <c r="I42" s="2"/>
      <c r="J42" s="2">
        <f t="shared" si="2"/>
        <v>0</v>
      </c>
      <c r="K42" s="63" t="b">
        <f t="shared" si="8"/>
        <v>1</v>
      </c>
      <c r="L42" s="63" t="b">
        <f t="shared" si="1"/>
        <v>0</v>
      </c>
      <c r="M42" s="60" t="b">
        <f t="shared" si="3"/>
        <v>1</v>
      </c>
      <c r="N42" s="60" t="b">
        <f t="shared" si="4"/>
        <v>1</v>
      </c>
      <c r="O42" s="1">
        <f t="shared" si="5"/>
        <v>0</v>
      </c>
    </row>
    <row r="43" spans="1:24" ht="35.1" customHeight="1">
      <c r="A43" s="165">
        <f>'Kosztorys (zał.1)'!A63:C63</f>
        <v>0</v>
      </c>
      <c r="B43" s="165">
        <f>'Kosztorys (zał.1)'!D63</f>
        <v>0</v>
      </c>
      <c r="C43" s="117"/>
      <c r="D43" s="118"/>
      <c r="E43" s="167">
        <f t="shared" si="7"/>
        <v>0</v>
      </c>
      <c r="F43" s="166">
        <f>'Kosztorys (zał.1)'!G63</f>
        <v>0</v>
      </c>
      <c r="G43" s="166">
        <f>'Kosztorys (zał.1)'!H63</f>
        <v>0</v>
      </c>
      <c r="H43" s="166">
        <f>'Kosztorys (zał.1)'!I63</f>
        <v>0</v>
      </c>
      <c r="I43" s="2"/>
      <c r="J43" s="2">
        <f t="shared" si="2"/>
        <v>0</v>
      </c>
      <c r="K43" s="63" t="b">
        <f t="shared" si="8"/>
        <v>1</v>
      </c>
      <c r="L43" s="63" t="b">
        <f t="shared" si="1"/>
        <v>0</v>
      </c>
      <c r="M43" s="60" t="b">
        <f t="shared" si="3"/>
        <v>1</v>
      </c>
      <c r="N43" s="60" t="b">
        <f t="shared" si="4"/>
        <v>1</v>
      </c>
      <c r="O43" s="1">
        <f t="shared" si="5"/>
        <v>0</v>
      </c>
    </row>
    <row r="44" spans="1:24" ht="35.1" customHeight="1">
      <c r="A44" s="165">
        <f>'Kosztorys (zał.1)'!A64:C64</f>
        <v>0</v>
      </c>
      <c r="B44" s="165">
        <f>'Kosztorys (zał.1)'!D64</f>
        <v>0</v>
      </c>
      <c r="C44" s="117"/>
      <c r="D44" s="118"/>
      <c r="E44" s="167">
        <f t="shared" si="7"/>
        <v>0</v>
      </c>
      <c r="F44" s="166">
        <f>'Kosztorys (zał.1)'!G64</f>
        <v>0</v>
      </c>
      <c r="G44" s="166">
        <f>'Kosztorys (zał.1)'!H64</f>
        <v>0</v>
      </c>
      <c r="H44" s="166">
        <f>'Kosztorys (zał.1)'!I64</f>
        <v>0</v>
      </c>
      <c r="I44" s="2"/>
      <c r="J44" s="2">
        <f t="shared" si="2"/>
        <v>0</v>
      </c>
      <c r="K44" s="63" t="b">
        <f t="shared" si="8"/>
        <v>1</v>
      </c>
      <c r="L44" s="63" t="b">
        <f t="shared" si="1"/>
        <v>0</v>
      </c>
      <c r="M44" s="60" t="b">
        <f t="shared" si="3"/>
        <v>1</v>
      </c>
      <c r="N44" s="60" t="b">
        <f t="shared" si="4"/>
        <v>1</v>
      </c>
      <c r="O44" s="1">
        <f t="shared" si="5"/>
        <v>0</v>
      </c>
    </row>
    <row r="45" spans="1:24" ht="35.1" customHeight="1">
      <c r="A45" s="165">
        <f>'Kosztorys (zał.1)'!A65:C65</f>
        <v>0</v>
      </c>
      <c r="B45" s="165">
        <f>'Kosztorys (zał.1)'!D65</f>
        <v>0</v>
      </c>
      <c r="C45" s="117"/>
      <c r="D45" s="118"/>
      <c r="E45" s="167">
        <f t="shared" si="7"/>
        <v>0</v>
      </c>
      <c r="F45" s="166">
        <f>'Kosztorys (zał.1)'!G65</f>
        <v>0</v>
      </c>
      <c r="G45" s="166">
        <f>'Kosztorys (zał.1)'!H65</f>
        <v>0</v>
      </c>
      <c r="H45" s="166">
        <f>'Kosztorys (zał.1)'!I65</f>
        <v>0</v>
      </c>
      <c r="I45" s="2"/>
      <c r="J45" s="2">
        <f t="shared" si="2"/>
        <v>0</v>
      </c>
      <c r="K45" s="63" t="b">
        <f t="shared" si="8"/>
        <v>1</v>
      </c>
      <c r="L45" s="63" t="b">
        <f t="shared" si="1"/>
        <v>0</v>
      </c>
      <c r="M45" s="60" t="b">
        <f t="shared" si="3"/>
        <v>1</v>
      </c>
      <c r="N45" s="60" t="b">
        <f t="shared" si="4"/>
        <v>1</v>
      </c>
      <c r="O45" s="1">
        <f t="shared" si="5"/>
        <v>0</v>
      </c>
    </row>
    <row r="46" spans="1:24" ht="35.1" customHeight="1">
      <c r="A46" s="165">
        <f>'Kosztorys (zał.1)'!A66:C66</f>
        <v>0</v>
      </c>
      <c r="B46" s="165">
        <f>'Kosztorys (zał.1)'!D66</f>
        <v>0</v>
      </c>
      <c r="C46" s="117"/>
      <c r="D46" s="118"/>
      <c r="E46" s="167">
        <f t="shared" si="7"/>
        <v>0</v>
      </c>
      <c r="F46" s="166">
        <f>'Kosztorys (zał.1)'!G66</f>
        <v>0</v>
      </c>
      <c r="G46" s="166">
        <f>'Kosztorys (zał.1)'!H66</f>
        <v>0</v>
      </c>
      <c r="H46" s="166">
        <f>'Kosztorys (zał.1)'!I66</f>
        <v>0</v>
      </c>
      <c r="I46" s="2"/>
      <c r="J46" s="2">
        <f t="shared" si="2"/>
        <v>0</v>
      </c>
      <c r="K46" s="63" t="b">
        <f t="shared" si="8"/>
        <v>1</v>
      </c>
      <c r="L46" s="63" t="b">
        <f t="shared" si="1"/>
        <v>0</v>
      </c>
      <c r="M46" s="60" t="b">
        <f t="shared" si="3"/>
        <v>1</v>
      </c>
      <c r="N46" s="60" t="b">
        <f t="shared" si="4"/>
        <v>1</v>
      </c>
      <c r="O46" s="1">
        <f t="shared" si="5"/>
        <v>0</v>
      </c>
    </row>
    <row r="47" spans="1:24" ht="35.1" customHeight="1">
      <c r="A47" s="165">
        <f>'Kosztorys (zał.1)'!A67:C67</f>
        <v>0</v>
      </c>
      <c r="B47" s="165">
        <f>'Kosztorys (zał.1)'!D67</f>
        <v>0</v>
      </c>
      <c r="C47" s="117"/>
      <c r="D47" s="118"/>
      <c r="E47" s="167">
        <f>SUM(C47:D47)</f>
        <v>0</v>
      </c>
      <c r="F47" s="166">
        <f>'Kosztorys (zał.1)'!G67</f>
        <v>0</v>
      </c>
      <c r="G47" s="166">
        <f>'Kosztorys (zał.1)'!H67</f>
        <v>0</v>
      </c>
      <c r="H47" s="166">
        <f>'Kosztorys (zał.1)'!I67</f>
        <v>0</v>
      </c>
      <c r="I47" s="2"/>
      <c r="J47" s="2">
        <f t="shared" si="2"/>
        <v>0</v>
      </c>
      <c r="K47" s="63" t="b">
        <f>AND(A47=0,B47=0,C47=0,D47=0)</f>
        <v>1</v>
      </c>
      <c r="L47" s="63" t="b">
        <f t="shared" si="1"/>
        <v>0</v>
      </c>
      <c r="M47" s="60" t="b">
        <f t="shared" si="3"/>
        <v>1</v>
      </c>
      <c r="N47" s="60" t="b">
        <f t="shared" si="4"/>
        <v>1</v>
      </c>
      <c r="O47" s="1">
        <f t="shared" si="5"/>
        <v>0</v>
      </c>
    </row>
    <row r="48" spans="1:24" ht="35.1" customHeight="1">
      <c r="A48" s="165">
        <f>'Kosztorys (zał.1)'!A68:C68</f>
        <v>0</v>
      </c>
      <c r="B48" s="165">
        <f>'Kosztorys (zał.1)'!D68</f>
        <v>0</v>
      </c>
      <c r="C48" s="117"/>
      <c r="D48" s="118"/>
      <c r="E48" s="167">
        <f>SUM(C48:D48)</f>
        <v>0</v>
      </c>
      <c r="F48" s="166">
        <f>'Kosztorys (zał.1)'!G68</f>
        <v>0</v>
      </c>
      <c r="G48" s="166">
        <f>'Kosztorys (zał.1)'!H68</f>
        <v>0</v>
      </c>
      <c r="H48" s="166">
        <f>'Kosztorys (zał.1)'!I68</f>
        <v>0</v>
      </c>
      <c r="I48" s="2"/>
      <c r="J48" s="2">
        <f t="shared" si="2"/>
        <v>0</v>
      </c>
      <c r="K48" s="63" t="b">
        <f>AND(A48=0,B48=0,C48=0,D48=0)</f>
        <v>1</v>
      </c>
      <c r="L48" s="63" t="b">
        <f t="shared" si="1"/>
        <v>0</v>
      </c>
      <c r="M48" s="60" t="b">
        <f t="shared" si="3"/>
        <v>1</v>
      </c>
      <c r="N48" s="60" t="b">
        <f t="shared" si="4"/>
        <v>1</v>
      </c>
      <c r="O48" s="1">
        <f t="shared" si="5"/>
        <v>0</v>
      </c>
    </row>
    <row r="49" spans="1:15" ht="35.1" customHeight="1">
      <c r="A49" s="165">
        <f>'Kosztorys (zał.1)'!A69:C69</f>
        <v>0</v>
      </c>
      <c r="B49" s="165">
        <f>'Kosztorys (zał.1)'!D69</f>
        <v>0</v>
      </c>
      <c r="C49" s="117"/>
      <c r="D49" s="118"/>
      <c r="E49" s="167">
        <f>SUM(C49:D49)</f>
        <v>0</v>
      </c>
      <c r="F49" s="166">
        <f>'Kosztorys (zał.1)'!G69</f>
        <v>0</v>
      </c>
      <c r="G49" s="166">
        <f>'Kosztorys (zał.1)'!H69</f>
        <v>0</v>
      </c>
      <c r="H49" s="166">
        <f>'Kosztorys (zał.1)'!I69</f>
        <v>0</v>
      </c>
      <c r="I49" s="2"/>
      <c r="J49" s="2">
        <f t="shared" si="2"/>
        <v>0</v>
      </c>
      <c r="K49" s="63" t="b">
        <f>AND(A49=0,B49=0,C49=0,D49=0)</f>
        <v>1</v>
      </c>
      <c r="L49" s="63" t="b">
        <f t="shared" si="1"/>
        <v>0</v>
      </c>
      <c r="M49" s="60" t="b">
        <f t="shared" si="3"/>
        <v>1</v>
      </c>
      <c r="N49" s="60" t="b">
        <f t="shared" si="4"/>
        <v>1</v>
      </c>
      <c r="O49" s="1">
        <f t="shared" si="5"/>
        <v>0</v>
      </c>
    </row>
    <row r="50" spans="1:15" ht="35.1" customHeight="1">
      <c r="A50" s="165">
        <f>'Kosztorys (zał.1)'!A70:C70</f>
        <v>0</v>
      </c>
      <c r="B50" s="165">
        <f>'Kosztorys (zał.1)'!D70</f>
        <v>0</v>
      </c>
      <c r="C50" s="117"/>
      <c r="D50" s="118"/>
      <c r="E50" s="167">
        <f>SUM(C50:D50)</f>
        <v>0</v>
      </c>
      <c r="F50" s="166">
        <f>'Kosztorys (zał.1)'!G70</f>
        <v>0</v>
      </c>
      <c r="G50" s="166">
        <f>'Kosztorys (zał.1)'!H70</f>
        <v>0</v>
      </c>
      <c r="H50" s="166">
        <f>'Kosztorys (zał.1)'!I70</f>
        <v>0</v>
      </c>
      <c r="I50" s="2"/>
      <c r="J50" s="2">
        <f t="shared" si="2"/>
        <v>0</v>
      </c>
      <c r="K50" s="63" t="b">
        <f>AND(A50=0,B50=0,C50=0,D50=0)</f>
        <v>1</v>
      </c>
      <c r="L50" s="63" t="b">
        <f t="shared" si="1"/>
        <v>0</v>
      </c>
      <c r="M50" s="60" t="b">
        <f t="shared" si="3"/>
        <v>1</v>
      </c>
      <c r="N50" s="60" t="b">
        <f t="shared" si="4"/>
        <v>1</v>
      </c>
      <c r="O50" s="1">
        <f t="shared" si="5"/>
        <v>0</v>
      </c>
    </row>
    <row r="51" spans="1:15" ht="35.1" customHeight="1" thickBot="1">
      <c r="A51" s="165">
        <f>'Kosztorys (zał.1)'!A71:C71</f>
        <v>0</v>
      </c>
      <c r="B51" s="165">
        <f>'Kosztorys (zał.1)'!D71</f>
        <v>0</v>
      </c>
      <c r="C51" s="119"/>
      <c r="D51" s="120"/>
      <c r="E51" s="167">
        <f>SUM(C51:D51)</f>
        <v>0</v>
      </c>
      <c r="F51" s="166">
        <f>'Kosztorys (zał.1)'!G71</f>
        <v>0</v>
      </c>
      <c r="G51" s="166">
        <f>'Kosztorys (zał.1)'!H71</f>
        <v>0</v>
      </c>
      <c r="H51" s="166">
        <f>'Kosztorys (zał.1)'!I71</f>
        <v>0</v>
      </c>
      <c r="I51" s="2"/>
      <c r="J51" s="2">
        <f t="shared" si="2"/>
        <v>0</v>
      </c>
      <c r="K51" s="63" t="b">
        <f>AND(A51=0,B51=0,C51=0,D51=0)</f>
        <v>1</v>
      </c>
      <c r="L51" s="63" t="b">
        <f t="shared" si="1"/>
        <v>0</v>
      </c>
      <c r="M51" s="60" t="b">
        <f t="shared" si="3"/>
        <v>1</v>
      </c>
      <c r="N51" s="60" t="b">
        <f t="shared" si="4"/>
        <v>1</v>
      </c>
      <c r="O51" s="1">
        <f t="shared" si="5"/>
        <v>0</v>
      </c>
    </row>
  </sheetData>
  <sheetProtection password="CC5E" sheet="1" formatRows="0"/>
  <mergeCells count="14">
    <mergeCell ref="A6:H6"/>
    <mergeCell ref="G3:H3"/>
    <mergeCell ref="G1:H1"/>
    <mergeCell ref="A1:F1"/>
    <mergeCell ref="A2:H2"/>
    <mergeCell ref="A3:F3"/>
    <mergeCell ref="A4:H4"/>
    <mergeCell ref="A5:H5"/>
    <mergeCell ref="A7:B7"/>
    <mergeCell ref="A11:H11"/>
    <mergeCell ref="A8:B8"/>
    <mergeCell ref="C10:E10"/>
    <mergeCell ref="F10:H10"/>
    <mergeCell ref="A9:H9"/>
  </mergeCells>
  <phoneticPr fontId="0" type="noConversion"/>
  <pageMargins left="0.23622047244094491" right="3.937007874015748E-2" top="0.74803149606299213" bottom="0.74803149606299213" header="0.31496062992125984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52"/>
  <sheetViews>
    <sheetView workbookViewId="0">
      <selection activeCell="BB7" sqref="BB7"/>
    </sheetView>
  </sheetViews>
  <sheetFormatPr defaultRowHeight="12.75"/>
  <cols>
    <col min="1" max="1" width="24.140625" style="3" customWidth="1"/>
    <col min="2" max="7" width="9.7109375" style="3" customWidth="1"/>
    <col min="8" max="8" width="5.85546875" style="3" customWidth="1"/>
    <col min="9" max="9" width="9.140625" style="3"/>
    <col min="10" max="52" width="0" style="3" hidden="1" customWidth="1"/>
    <col min="53" max="16384" width="9.140625" style="3"/>
  </cols>
  <sheetData>
    <row r="1" spans="1:15" ht="17.25" customHeight="1">
      <c r="A1" s="380"/>
      <c r="B1" s="380"/>
      <c r="C1" s="380"/>
      <c r="D1" s="380"/>
      <c r="E1" s="380"/>
      <c r="F1" s="381"/>
      <c r="G1" s="355" t="s">
        <v>156</v>
      </c>
      <c r="H1" s="355"/>
    </row>
    <row r="2" spans="1:15" ht="18" customHeight="1">
      <c r="A2" s="385" t="s">
        <v>214</v>
      </c>
      <c r="B2" s="386"/>
      <c r="C2" s="386"/>
      <c r="D2" s="386"/>
      <c r="E2" s="386"/>
      <c r="F2" s="386"/>
      <c r="G2" s="386"/>
      <c r="H2" s="387"/>
    </row>
    <row r="3" spans="1:15" ht="16.5" customHeight="1">
      <c r="A3" s="388" t="s">
        <v>330</v>
      </c>
      <c r="B3" s="389"/>
      <c r="C3" s="389"/>
      <c r="D3" s="389"/>
      <c r="E3" s="389"/>
      <c r="F3" s="390">
        <f>Planowanie!B26</f>
        <v>0</v>
      </c>
      <c r="G3" s="391"/>
      <c r="H3" s="392"/>
    </row>
    <row r="4" spans="1:15" s="4" customFormat="1" ht="18.75" customHeight="1">
      <c r="A4" s="393" t="str">
        <f>IF(listy!I15=TRUE,"","Sprawozdanie zawiera błędy")</f>
        <v>Sprawozdanie zawiera błędy</v>
      </c>
      <c r="B4" s="394"/>
      <c r="C4" s="394"/>
      <c r="D4" s="394"/>
      <c r="E4" s="394"/>
      <c r="F4" s="394"/>
      <c r="G4" s="394"/>
      <c r="H4" s="394"/>
    </row>
    <row r="5" spans="1:15" ht="3" customHeight="1">
      <c r="A5" s="376"/>
      <c r="B5" s="377"/>
      <c r="C5" s="377"/>
      <c r="D5" s="377"/>
      <c r="E5" s="377"/>
      <c r="F5" s="377"/>
      <c r="G5" s="377"/>
      <c r="H5" s="377"/>
      <c r="I5" s="5"/>
      <c r="J5" s="5"/>
      <c r="K5" s="5"/>
      <c r="L5" s="5"/>
      <c r="M5" s="5"/>
      <c r="N5" s="5"/>
      <c r="O5" s="5"/>
    </row>
    <row r="6" spans="1:15">
      <c r="A6" s="378" t="s">
        <v>12</v>
      </c>
      <c r="B6" s="378"/>
      <c r="C6" s="378"/>
      <c r="D6" s="378"/>
      <c r="E6" s="378"/>
      <c r="F6" s="378"/>
      <c r="G6" s="378"/>
      <c r="H6" s="378"/>
    </row>
    <row r="7" spans="1:15" ht="30" customHeight="1">
      <c r="A7" s="379">
        <f>Planowanie!B22</f>
        <v>0</v>
      </c>
      <c r="B7" s="379"/>
      <c r="C7" s="379"/>
      <c r="D7" s="379"/>
      <c r="E7" s="379"/>
      <c r="F7" s="379"/>
      <c r="G7" s="379"/>
      <c r="H7" s="379"/>
    </row>
    <row r="8" spans="1:15" s="8" customFormat="1" ht="3" customHeight="1">
      <c r="A8" s="382"/>
      <c r="B8" s="383"/>
      <c r="C8" s="383"/>
      <c r="D8" s="383"/>
      <c r="E8" s="383"/>
      <c r="F8" s="383"/>
      <c r="G8" s="383"/>
      <c r="H8" s="384"/>
      <c r="I8" s="6"/>
      <c r="J8" s="7"/>
    </row>
    <row r="9" spans="1:15" s="8" customFormat="1" ht="30" customHeight="1">
      <c r="A9" s="395" t="s">
        <v>329</v>
      </c>
      <c r="B9" s="396"/>
      <c r="C9" s="396"/>
      <c r="D9" s="396"/>
      <c r="E9" s="396"/>
      <c r="F9" s="396"/>
      <c r="G9" s="396"/>
      <c r="H9" s="396"/>
      <c r="I9" s="9"/>
      <c r="J9" s="7"/>
    </row>
    <row r="10" spans="1:15" s="8" customFormat="1" ht="15" customHeight="1">
      <c r="A10" s="397"/>
      <c r="B10" s="398"/>
      <c r="C10" s="398"/>
      <c r="D10" s="398"/>
      <c r="E10" s="398"/>
      <c r="F10" s="398"/>
      <c r="G10" s="398"/>
      <c r="H10" s="398"/>
      <c r="I10" s="6"/>
      <c r="J10" s="7"/>
    </row>
    <row r="11" spans="1:15" s="8" customFormat="1" ht="3" customHeight="1">
      <c r="A11" s="401"/>
      <c r="B11" s="402"/>
      <c r="C11" s="402"/>
      <c r="D11" s="402"/>
      <c r="E11" s="402"/>
      <c r="F11" s="402"/>
      <c r="G11" s="402"/>
      <c r="H11" s="402"/>
      <c r="I11" s="6"/>
      <c r="J11" s="7"/>
    </row>
    <row r="12" spans="1:15" s="11" customFormat="1" ht="15" customHeight="1">
      <c r="A12" s="328" t="s">
        <v>123</v>
      </c>
      <c r="B12" s="329"/>
      <c r="C12" s="329"/>
      <c r="D12" s="329"/>
      <c r="E12" s="329"/>
      <c r="F12" s="329"/>
      <c r="G12" s="329"/>
      <c r="H12" s="329"/>
      <c r="I12" s="10"/>
      <c r="J12" s="10"/>
    </row>
    <row r="13" spans="1:15" s="190" customFormat="1" ht="32.25" customHeight="1">
      <c r="A13" s="406" t="s">
        <v>311</v>
      </c>
      <c r="B13" s="407"/>
      <c r="C13" s="407"/>
      <c r="D13" s="407"/>
      <c r="E13" s="407"/>
      <c r="F13" s="407"/>
      <c r="G13" s="407"/>
      <c r="H13" s="407"/>
      <c r="I13" s="189"/>
      <c r="J13" s="189"/>
    </row>
    <row r="14" spans="1:15" ht="30" customHeight="1">
      <c r="A14" s="399">
        <f>Wniosek!A47</f>
        <v>0</v>
      </c>
      <c r="B14" s="400"/>
      <c r="C14" s="400"/>
      <c r="D14" s="400"/>
      <c r="E14" s="400"/>
      <c r="F14" s="400"/>
      <c r="G14" s="400"/>
      <c r="H14" s="400"/>
      <c r="I14" s="12"/>
      <c r="J14" s="12"/>
    </row>
    <row r="15" spans="1:15" ht="15" customHeight="1" thickBot="1">
      <c r="A15" s="368" t="s">
        <v>135</v>
      </c>
      <c r="B15" s="369"/>
      <c r="C15" s="369"/>
      <c r="D15" s="369"/>
      <c r="E15" s="369"/>
      <c r="F15" s="369"/>
      <c r="G15" s="369"/>
      <c r="H15" s="370"/>
      <c r="I15" s="12"/>
      <c r="J15" s="12"/>
    </row>
    <row r="16" spans="1:15" ht="30" customHeight="1" thickBot="1">
      <c r="A16" s="373"/>
      <c r="B16" s="374"/>
      <c r="C16" s="374"/>
      <c r="D16" s="374"/>
      <c r="E16" s="374"/>
      <c r="F16" s="374"/>
      <c r="G16" s="374"/>
      <c r="H16" s="375"/>
      <c r="I16" s="12"/>
      <c r="J16" s="12"/>
    </row>
    <row r="17" spans="1:8" ht="30" customHeight="1">
      <c r="A17" s="371">
        <f>Wniosek!A48</f>
        <v>0</v>
      </c>
      <c r="B17" s="372"/>
      <c r="C17" s="372"/>
      <c r="D17" s="372"/>
      <c r="E17" s="372"/>
      <c r="F17" s="372"/>
      <c r="G17" s="372"/>
      <c r="H17" s="372"/>
    </row>
    <row r="18" spans="1:8" ht="15" customHeight="1" thickBot="1">
      <c r="A18" s="368" t="s">
        <v>135</v>
      </c>
      <c r="B18" s="369"/>
      <c r="C18" s="369"/>
      <c r="D18" s="369"/>
      <c r="E18" s="369"/>
      <c r="F18" s="369"/>
      <c r="G18" s="369"/>
      <c r="H18" s="370"/>
    </row>
    <row r="19" spans="1:8" ht="30" customHeight="1" thickBot="1">
      <c r="A19" s="373"/>
      <c r="B19" s="374"/>
      <c r="C19" s="374"/>
      <c r="D19" s="374"/>
      <c r="E19" s="374"/>
      <c r="F19" s="374"/>
      <c r="G19" s="374"/>
      <c r="H19" s="375"/>
    </row>
    <row r="20" spans="1:8" ht="30" customHeight="1">
      <c r="A20" s="371">
        <f>Wniosek!A49</f>
        <v>0</v>
      </c>
      <c r="B20" s="372"/>
      <c r="C20" s="372"/>
      <c r="D20" s="372"/>
      <c r="E20" s="372"/>
      <c r="F20" s="372"/>
      <c r="G20" s="372"/>
      <c r="H20" s="372"/>
    </row>
    <row r="21" spans="1:8" ht="15" customHeight="1" thickBot="1">
      <c r="A21" s="368" t="s">
        <v>135</v>
      </c>
      <c r="B21" s="369"/>
      <c r="C21" s="369"/>
      <c r="D21" s="369"/>
      <c r="E21" s="369"/>
      <c r="F21" s="369"/>
      <c r="G21" s="369"/>
      <c r="H21" s="370"/>
    </row>
    <row r="22" spans="1:8" ht="30" customHeight="1" thickBot="1">
      <c r="A22" s="373"/>
      <c r="B22" s="374"/>
      <c r="C22" s="374"/>
      <c r="D22" s="374"/>
      <c r="E22" s="374"/>
      <c r="F22" s="374"/>
      <c r="G22" s="374"/>
      <c r="H22" s="375"/>
    </row>
    <row r="23" spans="1:8" ht="30" customHeight="1">
      <c r="A23" s="371">
        <f>Wniosek!A50</f>
        <v>0</v>
      </c>
      <c r="B23" s="372"/>
      <c r="C23" s="372"/>
      <c r="D23" s="372"/>
      <c r="E23" s="372"/>
      <c r="F23" s="372"/>
      <c r="G23" s="372"/>
      <c r="H23" s="372"/>
    </row>
    <row r="24" spans="1:8" ht="15" customHeight="1" thickBot="1">
      <c r="A24" s="368" t="s">
        <v>135</v>
      </c>
      <c r="B24" s="369"/>
      <c r="C24" s="369"/>
      <c r="D24" s="369"/>
      <c r="E24" s="369"/>
      <c r="F24" s="369"/>
      <c r="G24" s="369"/>
      <c r="H24" s="370"/>
    </row>
    <row r="25" spans="1:8" ht="30" customHeight="1" thickBot="1">
      <c r="A25" s="373"/>
      <c r="B25" s="374"/>
      <c r="C25" s="374"/>
      <c r="D25" s="374"/>
      <c r="E25" s="374"/>
      <c r="F25" s="374"/>
      <c r="G25" s="374"/>
      <c r="H25" s="375"/>
    </row>
    <row r="26" spans="1:8" ht="30" customHeight="1">
      <c r="A26" s="371">
        <f>Wniosek!A51</f>
        <v>0</v>
      </c>
      <c r="B26" s="372"/>
      <c r="C26" s="372"/>
      <c r="D26" s="372"/>
      <c r="E26" s="372"/>
      <c r="F26" s="372"/>
      <c r="G26" s="372"/>
      <c r="H26" s="372"/>
    </row>
    <row r="27" spans="1:8" s="47" customFormat="1" ht="15" customHeight="1" thickBot="1">
      <c r="A27" s="368" t="s">
        <v>135</v>
      </c>
      <c r="B27" s="369"/>
      <c r="C27" s="369"/>
      <c r="D27" s="369"/>
      <c r="E27" s="369"/>
      <c r="F27" s="369"/>
      <c r="G27" s="369"/>
      <c r="H27" s="370"/>
    </row>
    <row r="28" spans="1:8" ht="30" customHeight="1" thickBot="1">
      <c r="A28" s="373"/>
      <c r="B28" s="374"/>
      <c r="C28" s="374"/>
      <c r="D28" s="374"/>
      <c r="E28" s="374"/>
      <c r="F28" s="374"/>
      <c r="G28" s="374"/>
      <c r="H28" s="375"/>
    </row>
    <row r="29" spans="1:8" ht="30" customHeight="1">
      <c r="A29" s="371">
        <f>Wniosek!A52</f>
        <v>0</v>
      </c>
      <c r="B29" s="372"/>
      <c r="C29" s="372"/>
      <c r="D29" s="372"/>
      <c r="E29" s="372"/>
      <c r="F29" s="372"/>
      <c r="G29" s="372"/>
      <c r="H29" s="372"/>
    </row>
    <row r="30" spans="1:8" s="47" customFormat="1" ht="15" customHeight="1" thickBot="1">
      <c r="A30" s="368" t="s">
        <v>135</v>
      </c>
      <c r="B30" s="369"/>
      <c r="C30" s="369"/>
      <c r="D30" s="369"/>
      <c r="E30" s="369"/>
      <c r="F30" s="369"/>
      <c r="G30" s="369"/>
      <c r="H30" s="370"/>
    </row>
    <row r="31" spans="1:8" ht="30" customHeight="1" thickBot="1">
      <c r="A31" s="373"/>
      <c r="B31" s="374"/>
      <c r="C31" s="374"/>
      <c r="D31" s="374"/>
      <c r="E31" s="374"/>
      <c r="F31" s="374"/>
      <c r="G31" s="374"/>
      <c r="H31" s="375"/>
    </row>
    <row r="32" spans="1:8" ht="30" customHeight="1">
      <c r="A32" s="371">
        <f>Wniosek!A53</f>
        <v>0</v>
      </c>
      <c r="B32" s="372"/>
      <c r="C32" s="372"/>
      <c r="D32" s="372"/>
      <c r="E32" s="372"/>
      <c r="F32" s="372"/>
      <c r="G32" s="372"/>
      <c r="H32" s="372"/>
    </row>
    <row r="33" spans="1:8" s="47" customFormat="1" ht="15" customHeight="1" thickBot="1">
      <c r="A33" s="368" t="s">
        <v>135</v>
      </c>
      <c r="B33" s="369"/>
      <c r="C33" s="369"/>
      <c r="D33" s="369"/>
      <c r="E33" s="369"/>
      <c r="F33" s="369"/>
      <c r="G33" s="369"/>
      <c r="H33" s="370"/>
    </row>
    <row r="34" spans="1:8" ht="30" customHeight="1" thickBot="1">
      <c r="A34" s="373"/>
      <c r="B34" s="374"/>
      <c r="C34" s="374"/>
      <c r="D34" s="374"/>
      <c r="E34" s="374"/>
      <c r="F34" s="374"/>
      <c r="G34" s="374"/>
      <c r="H34" s="375"/>
    </row>
    <row r="35" spans="1:8" ht="30" customHeight="1">
      <c r="A35" s="371">
        <f>Wniosek!A54</f>
        <v>0</v>
      </c>
      <c r="B35" s="372"/>
      <c r="C35" s="372"/>
      <c r="D35" s="372"/>
      <c r="E35" s="372"/>
      <c r="F35" s="372"/>
      <c r="G35" s="372"/>
      <c r="H35" s="372"/>
    </row>
    <row r="36" spans="1:8" s="47" customFormat="1" ht="15" customHeight="1" thickBot="1">
      <c r="A36" s="368" t="s">
        <v>135</v>
      </c>
      <c r="B36" s="369"/>
      <c r="C36" s="369"/>
      <c r="D36" s="369"/>
      <c r="E36" s="369"/>
      <c r="F36" s="369"/>
      <c r="G36" s="369"/>
      <c r="H36" s="370"/>
    </row>
    <row r="37" spans="1:8" ht="30" customHeight="1" thickBot="1">
      <c r="A37" s="373"/>
      <c r="B37" s="374"/>
      <c r="C37" s="374"/>
      <c r="D37" s="374"/>
      <c r="E37" s="374"/>
      <c r="F37" s="374"/>
      <c r="G37" s="374"/>
      <c r="H37" s="375"/>
    </row>
    <row r="38" spans="1:8" ht="30" customHeight="1">
      <c r="A38" s="371">
        <f>Wniosek!A55</f>
        <v>0</v>
      </c>
      <c r="B38" s="372"/>
      <c r="C38" s="372"/>
      <c r="D38" s="372"/>
      <c r="E38" s="372"/>
      <c r="F38" s="372"/>
      <c r="G38" s="372"/>
      <c r="H38" s="372"/>
    </row>
    <row r="39" spans="1:8" s="47" customFormat="1" ht="15" customHeight="1" thickBot="1">
      <c r="A39" s="368" t="s">
        <v>135</v>
      </c>
      <c r="B39" s="369"/>
      <c r="C39" s="369"/>
      <c r="D39" s="369"/>
      <c r="E39" s="369"/>
      <c r="F39" s="369"/>
      <c r="G39" s="369"/>
      <c r="H39" s="370"/>
    </row>
    <row r="40" spans="1:8" ht="30" customHeight="1" thickBot="1">
      <c r="A40" s="373"/>
      <c r="B40" s="374"/>
      <c r="C40" s="374"/>
      <c r="D40" s="374"/>
      <c r="E40" s="374"/>
      <c r="F40" s="374"/>
      <c r="G40" s="374"/>
      <c r="H40" s="375"/>
    </row>
    <row r="41" spans="1:8" ht="30" customHeight="1">
      <c r="A41" s="371">
        <f>Wniosek!A56</f>
        <v>0</v>
      </c>
      <c r="B41" s="372"/>
      <c r="C41" s="372"/>
      <c r="D41" s="372"/>
      <c r="E41" s="372"/>
      <c r="F41" s="372"/>
      <c r="G41" s="372"/>
      <c r="H41" s="372"/>
    </row>
    <row r="42" spans="1:8" s="48" customFormat="1" ht="15" customHeight="1" thickBot="1">
      <c r="A42" s="403" t="s">
        <v>135</v>
      </c>
      <c r="B42" s="404"/>
      <c r="C42" s="404"/>
      <c r="D42" s="404"/>
      <c r="E42" s="404"/>
      <c r="F42" s="404"/>
      <c r="G42" s="404"/>
      <c r="H42" s="405"/>
    </row>
    <row r="43" spans="1:8" ht="30" customHeight="1" thickBot="1">
      <c r="A43" s="373"/>
      <c r="B43" s="374"/>
      <c r="C43" s="374"/>
      <c r="D43" s="374"/>
      <c r="E43" s="374"/>
      <c r="F43" s="374"/>
      <c r="G43" s="374"/>
      <c r="H43" s="375"/>
    </row>
    <row r="44" spans="1:8" ht="30" customHeight="1">
      <c r="A44" s="371">
        <f>Wniosek!A57</f>
        <v>0</v>
      </c>
      <c r="B44" s="372"/>
      <c r="C44" s="372"/>
      <c r="D44" s="372"/>
      <c r="E44" s="372"/>
      <c r="F44" s="372"/>
      <c r="G44" s="372"/>
      <c r="H44" s="372"/>
    </row>
    <row r="45" spans="1:8" s="47" customFormat="1" ht="15" customHeight="1" thickBot="1">
      <c r="A45" s="368" t="s">
        <v>135</v>
      </c>
      <c r="B45" s="369"/>
      <c r="C45" s="369"/>
      <c r="D45" s="369"/>
      <c r="E45" s="369"/>
      <c r="F45" s="369"/>
      <c r="G45" s="369"/>
      <c r="H45" s="370"/>
    </row>
    <row r="46" spans="1:8" ht="30" customHeight="1" thickBot="1">
      <c r="A46" s="373"/>
      <c r="B46" s="374"/>
      <c r="C46" s="374"/>
      <c r="D46" s="374"/>
      <c r="E46" s="374"/>
      <c r="F46" s="374"/>
      <c r="G46" s="374"/>
      <c r="H46" s="375"/>
    </row>
    <row r="47" spans="1:8" ht="30" customHeight="1">
      <c r="A47" s="371">
        <f>Wniosek!A58</f>
        <v>0</v>
      </c>
      <c r="B47" s="372"/>
      <c r="C47" s="372"/>
      <c r="D47" s="372"/>
      <c r="E47" s="372"/>
      <c r="F47" s="372"/>
      <c r="G47" s="372"/>
      <c r="H47" s="372"/>
    </row>
    <row r="48" spans="1:8" s="47" customFormat="1" ht="15" customHeight="1" thickBot="1">
      <c r="A48" s="368" t="s">
        <v>135</v>
      </c>
      <c r="B48" s="369"/>
      <c r="C48" s="369"/>
      <c r="D48" s="369"/>
      <c r="E48" s="369"/>
      <c r="F48" s="369"/>
      <c r="G48" s="369"/>
      <c r="H48" s="370"/>
    </row>
    <row r="49" spans="1:8" ht="30" customHeight="1" thickBot="1">
      <c r="A49" s="373"/>
      <c r="B49" s="374"/>
      <c r="C49" s="374"/>
      <c r="D49" s="374"/>
      <c r="E49" s="374"/>
      <c r="F49" s="374"/>
      <c r="G49" s="374"/>
      <c r="H49" s="375"/>
    </row>
    <row r="50" spans="1:8" ht="30" customHeight="1">
      <c r="A50" s="371">
        <f>Wniosek!A59</f>
        <v>0</v>
      </c>
      <c r="B50" s="372"/>
      <c r="C50" s="372"/>
      <c r="D50" s="372"/>
      <c r="E50" s="372"/>
      <c r="F50" s="372"/>
      <c r="G50" s="372"/>
      <c r="H50" s="372"/>
    </row>
    <row r="51" spans="1:8" s="47" customFormat="1" ht="15" customHeight="1" thickBot="1">
      <c r="A51" s="368" t="s">
        <v>135</v>
      </c>
      <c r="B51" s="369"/>
      <c r="C51" s="369"/>
      <c r="D51" s="369"/>
      <c r="E51" s="369"/>
      <c r="F51" s="369"/>
      <c r="G51" s="369"/>
      <c r="H51" s="370"/>
    </row>
    <row r="52" spans="1:8" ht="30" customHeight="1" thickBot="1">
      <c r="A52" s="373"/>
      <c r="B52" s="374"/>
      <c r="C52" s="374"/>
      <c r="D52" s="374"/>
      <c r="E52" s="374"/>
      <c r="F52" s="374"/>
      <c r="G52" s="374"/>
      <c r="H52" s="375"/>
    </row>
  </sheetData>
  <sheetProtection password="CC5E" sheet="1" formatRows="0"/>
  <dataConsolidate/>
  <mergeCells count="54">
    <mergeCell ref="A52:H52"/>
    <mergeCell ref="A35:H35"/>
    <mergeCell ref="A38:H38"/>
    <mergeCell ref="A41:H41"/>
    <mergeCell ref="A43:H43"/>
    <mergeCell ref="A45:H45"/>
    <mergeCell ref="A40:H40"/>
    <mergeCell ref="A44:H44"/>
    <mergeCell ref="A39:H39"/>
    <mergeCell ref="A51:H51"/>
    <mergeCell ref="A34:H34"/>
    <mergeCell ref="A13:H13"/>
    <mergeCell ref="A26:H26"/>
    <mergeCell ref="A25:H25"/>
    <mergeCell ref="A22:H22"/>
    <mergeCell ref="A31:H31"/>
    <mergeCell ref="A30:H30"/>
    <mergeCell ref="A21:H21"/>
    <mergeCell ref="A29:H29"/>
    <mergeCell ref="A28:H28"/>
    <mergeCell ref="A47:H47"/>
    <mergeCell ref="A50:H50"/>
    <mergeCell ref="A32:H32"/>
    <mergeCell ref="A46:H46"/>
    <mergeCell ref="A48:H48"/>
    <mergeCell ref="A49:H49"/>
    <mergeCell ref="A37:H37"/>
    <mergeCell ref="A36:H36"/>
    <mergeCell ref="A33:H33"/>
    <mergeCell ref="A42:H42"/>
    <mergeCell ref="A17:H17"/>
    <mergeCell ref="A18:H18"/>
    <mergeCell ref="A10:H10"/>
    <mergeCell ref="A14:H14"/>
    <mergeCell ref="A15:H15"/>
    <mergeCell ref="A16:H16"/>
    <mergeCell ref="A11:H11"/>
    <mergeCell ref="A12:H12"/>
    <mergeCell ref="A8:H8"/>
    <mergeCell ref="A2:H2"/>
    <mergeCell ref="A3:E3"/>
    <mergeCell ref="F3:H3"/>
    <mergeCell ref="A4:H4"/>
    <mergeCell ref="A9:H9"/>
    <mergeCell ref="A27:H27"/>
    <mergeCell ref="A20:H20"/>
    <mergeCell ref="A23:H23"/>
    <mergeCell ref="A24:H24"/>
    <mergeCell ref="A19:H19"/>
    <mergeCell ref="G1:H1"/>
    <mergeCell ref="A5:H5"/>
    <mergeCell ref="A6:H6"/>
    <mergeCell ref="A7:H7"/>
    <mergeCell ref="A1:F1"/>
  </mergeCells>
  <phoneticPr fontId="0" type="noConversion"/>
  <pageMargins left="0.78740157480314965" right="0.11811023622047245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1"/>
  <dimension ref="A1:BM81"/>
  <sheetViews>
    <sheetView tabSelected="1" topLeftCell="A64" workbookViewId="0">
      <selection activeCell="BG14" sqref="BG14"/>
    </sheetView>
  </sheetViews>
  <sheetFormatPr defaultRowHeight="15.75"/>
  <cols>
    <col min="1" max="1" width="43.7109375" style="21" customWidth="1"/>
    <col min="2" max="8" width="9.28515625" style="13" customWidth="1"/>
    <col min="9" max="9" width="9.28515625" style="36" customWidth="1"/>
    <col min="10" max="10" width="0.5703125" style="13" customWidth="1"/>
    <col min="11" max="18" width="9.140625" style="13" hidden="1" customWidth="1"/>
    <col min="19" max="19" width="10.42578125" style="13" hidden="1" customWidth="1"/>
    <col min="20" max="26" width="9.140625" style="13" hidden="1" customWidth="1"/>
    <col min="27" max="27" width="36.5703125" style="13" hidden="1" customWidth="1"/>
    <col min="28" max="43" width="9.140625" style="13" hidden="1" customWidth="1"/>
    <col min="44" max="44" width="18.42578125" style="13" hidden="1" customWidth="1"/>
    <col min="45" max="52" width="9.140625" style="13" hidden="1" customWidth="1"/>
    <col min="53" max="16384" width="9.140625" style="13"/>
  </cols>
  <sheetData>
    <row r="1" spans="1:28">
      <c r="H1" s="456" t="s">
        <v>156</v>
      </c>
      <c r="I1" s="457"/>
      <c r="J1" s="458"/>
    </row>
    <row r="2" spans="1:28" ht="3" customHeight="1" thickBot="1">
      <c r="A2" s="482"/>
      <c r="B2" s="483"/>
      <c r="C2" s="483"/>
      <c r="D2" s="483"/>
      <c r="E2" s="483"/>
      <c r="F2" s="483"/>
      <c r="G2" s="483"/>
      <c r="H2" s="483"/>
      <c r="I2" s="483"/>
      <c r="J2" s="483"/>
    </row>
    <row r="3" spans="1:28" ht="35.1" customHeight="1" thickBot="1">
      <c r="A3" s="205" t="s">
        <v>111</v>
      </c>
      <c r="B3" s="490" t="s">
        <v>109</v>
      </c>
      <c r="C3" s="491"/>
      <c r="D3" s="492"/>
      <c r="E3" s="493" t="s">
        <v>146</v>
      </c>
      <c r="F3" s="494"/>
      <c r="G3" s="495"/>
      <c r="H3" s="496" t="s">
        <v>145</v>
      </c>
      <c r="I3" s="496"/>
      <c r="J3" s="497"/>
    </row>
    <row r="4" spans="1:28" ht="3" customHeight="1">
      <c r="A4" s="486"/>
      <c r="B4" s="299"/>
      <c r="C4" s="299"/>
      <c r="D4" s="299"/>
      <c r="E4" s="299"/>
      <c r="F4" s="299"/>
      <c r="G4" s="299"/>
      <c r="H4" s="299"/>
      <c r="I4" s="299"/>
      <c r="J4" s="299"/>
    </row>
    <row r="5" spans="1:28" ht="3" customHeight="1">
      <c r="A5" s="408"/>
      <c r="B5" s="409"/>
      <c r="C5" s="409"/>
      <c r="D5" s="409"/>
      <c r="E5" s="409"/>
      <c r="F5" s="409"/>
      <c r="G5" s="409"/>
      <c r="H5" s="409"/>
      <c r="I5" s="409"/>
      <c r="J5" s="74"/>
    </row>
    <row r="6" spans="1:28" ht="18" customHeight="1">
      <c r="A6" s="484" t="s">
        <v>235</v>
      </c>
      <c r="B6" s="485"/>
      <c r="C6" s="485"/>
      <c r="D6" s="485"/>
      <c r="E6" s="485"/>
      <c r="F6" s="485"/>
      <c r="G6" s="485"/>
      <c r="H6" s="485"/>
      <c r="I6" s="485"/>
      <c r="J6" s="34"/>
      <c r="AA6" s="13" t="s">
        <v>128</v>
      </c>
    </row>
    <row r="7" spans="1:28" ht="3" customHeight="1">
      <c r="A7" s="417"/>
      <c r="B7" s="418"/>
      <c r="C7" s="418"/>
      <c r="D7" s="418"/>
      <c r="E7" s="418"/>
      <c r="F7" s="418"/>
      <c r="G7" s="418"/>
      <c r="H7" s="418"/>
      <c r="I7" s="35"/>
      <c r="J7" s="66"/>
    </row>
    <row r="8" spans="1:28" s="25" customFormat="1" ht="18.75" customHeight="1">
      <c r="A8" s="510" t="s">
        <v>149</v>
      </c>
      <c r="B8" s="345" t="s">
        <v>154</v>
      </c>
      <c r="C8" s="513"/>
      <c r="D8" s="514"/>
      <c r="E8" s="416"/>
      <c r="F8" s="416"/>
      <c r="G8" s="416"/>
      <c r="H8" s="416"/>
      <c r="I8" s="419" t="str">
        <f>IF(listy!B14=13,"OK","BŁĄD")</f>
        <v>BŁĄD</v>
      </c>
      <c r="J8" s="56"/>
    </row>
    <row r="9" spans="1:28" s="25" customFormat="1" ht="15" customHeight="1">
      <c r="A9" s="511"/>
      <c r="B9" s="412" t="s">
        <v>105</v>
      </c>
      <c r="C9" s="412"/>
      <c r="D9" s="413"/>
      <c r="E9" s="414"/>
      <c r="F9" s="414"/>
      <c r="G9" s="414"/>
      <c r="H9" s="414"/>
      <c r="I9" s="420"/>
      <c r="J9" s="424"/>
      <c r="S9" s="53" t="s">
        <v>4</v>
      </c>
      <c r="V9" s="25" t="s">
        <v>128</v>
      </c>
      <c r="AA9" s="51" t="s">
        <v>4</v>
      </c>
      <c r="AB9" s="25">
        <v>2014</v>
      </c>
    </row>
    <row r="10" spans="1:28" s="25" customFormat="1" ht="15">
      <c r="A10" s="511"/>
      <c r="B10" s="415" t="s">
        <v>65</v>
      </c>
      <c r="C10" s="415"/>
      <c r="D10" s="415"/>
      <c r="E10" s="416"/>
      <c r="F10" s="416"/>
      <c r="G10" s="416"/>
      <c r="H10" s="416"/>
      <c r="I10" s="420"/>
      <c r="J10" s="425"/>
      <c r="S10" s="53" t="s">
        <v>5</v>
      </c>
      <c r="V10" s="25" t="s">
        <v>206</v>
      </c>
      <c r="AA10" s="54" t="s">
        <v>116</v>
      </c>
      <c r="AB10" s="25">
        <v>2015</v>
      </c>
    </row>
    <row r="11" spans="1:28" s="25" customFormat="1" ht="15">
      <c r="A11" s="511"/>
      <c r="B11" s="415" t="s">
        <v>66</v>
      </c>
      <c r="C11" s="415"/>
      <c r="D11" s="415"/>
      <c r="E11" s="416"/>
      <c r="F11" s="416"/>
      <c r="G11" s="416"/>
      <c r="H11" s="416"/>
      <c r="I11" s="420"/>
      <c r="J11" s="425"/>
      <c r="S11" s="53" t="s">
        <v>6</v>
      </c>
      <c r="V11" s="25" t="s">
        <v>207</v>
      </c>
      <c r="AA11" s="54" t="s">
        <v>5</v>
      </c>
      <c r="AB11" s="25">
        <v>2016</v>
      </c>
    </row>
    <row r="12" spans="1:28" s="25" customFormat="1" ht="15">
      <c r="A12" s="511"/>
      <c r="B12" s="415" t="s">
        <v>42</v>
      </c>
      <c r="C12" s="415"/>
      <c r="D12" s="415"/>
      <c r="E12" s="416"/>
      <c r="F12" s="416"/>
      <c r="G12" s="416"/>
      <c r="H12" s="416"/>
      <c r="I12" s="420"/>
      <c r="J12" s="425"/>
      <c r="S12" s="53" t="s">
        <v>7</v>
      </c>
      <c r="V12" s="25" t="s">
        <v>208</v>
      </c>
      <c r="AA12" s="54" t="s">
        <v>112</v>
      </c>
      <c r="AB12" s="25">
        <v>2017</v>
      </c>
    </row>
    <row r="13" spans="1:28" s="25" customFormat="1" ht="15">
      <c r="A13" s="511"/>
      <c r="B13" s="415" t="s">
        <v>43</v>
      </c>
      <c r="C13" s="415"/>
      <c r="D13" s="415"/>
      <c r="E13" s="416"/>
      <c r="F13" s="416"/>
      <c r="G13" s="416"/>
      <c r="H13" s="416"/>
      <c r="I13" s="420"/>
      <c r="J13" s="425"/>
      <c r="S13" s="25" t="b">
        <f>AND(I8="OK",I22="ok",I26="ok",I28="ok",I30="ok",I32="ok",I24="ok")</f>
        <v>0</v>
      </c>
      <c r="AA13" s="54" t="s">
        <v>6</v>
      </c>
      <c r="AB13" s="25">
        <v>2018</v>
      </c>
    </row>
    <row r="14" spans="1:28" s="25" customFormat="1" ht="15">
      <c r="A14" s="511"/>
      <c r="B14" s="415" t="s">
        <v>44</v>
      </c>
      <c r="C14" s="415"/>
      <c r="D14" s="415"/>
      <c r="E14" s="416"/>
      <c r="F14" s="416"/>
      <c r="G14" s="416"/>
      <c r="H14" s="416"/>
      <c r="I14" s="420"/>
      <c r="J14" s="425"/>
      <c r="AA14" s="54" t="s">
        <v>113</v>
      </c>
      <c r="AB14" s="25">
        <v>2019</v>
      </c>
    </row>
    <row r="15" spans="1:28" s="25" customFormat="1" ht="15">
      <c r="A15" s="511"/>
      <c r="B15" s="415" t="s">
        <v>45</v>
      </c>
      <c r="C15" s="415"/>
      <c r="D15" s="415"/>
      <c r="E15" s="416"/>
      <c r="F15" s="416"/>
      <c r="G15" s="416"/>
      <c r="H15" s="416"/>
      <c r="I15" s="420"/>
      <c r="J15" s="425"/>
      <c r="AA15" s="54" t="s">
        <v>7</v>
      </c>
      <c r="AB15" s="25">
        <v>2020</v>
      </c>
    </row>
    <row r="16" spans="1:28" s="25" customFormat="1" ht="16.5" customHeight="1">
      <c r="A16" s="511"/>
      <c r="B16" s="415" t="s">
        <v>46</v>
      </c>
      <c r="C16" s="415"/>
      <c r="D16" s="415"/>
      <c r="E16" s="416"/>
      <c r="F16" s="416"/>
      <c r="G16" s="416"/>
      <c r="H16" s="416"/>
      <c r="I16" s="420"/>
      <c r="J16" s="425"/>
      <c r="AA16" s="54" t="s">
        <v>114</v>
      </c>
    </row>
    <row r="17" spans="1:65" s="25" customFormat="1" ht="30" customHeight="1">
      <c r="A17" s="511"/>
      <c r="B17" s="442" t="s">
        <v>155</v>
      </c>
      <c r="C17" s="442"/>
      <c r="D17" s="442"/>
      <c r="E17" s="416"/>
      <c r="F17" s="416"/>
      <c r="G17" s="416"/>
      <c r="H17" s="416"/>
      <c r="I17" s="420"/>
      <c r="J17" s="425"/>
      <c r="AA17" s="53" t="s">
        <v>4</v>
      </c>
    </row>
    <row r="18" spans="1:65" s="25" customFormat="1" ht="15" customHeight="1">
      <c r="A18" s="511"/>
      <c r="B18" s="415" t="s">
        <v>44</v>
      </c>
      <c r="C18" s="415"/>
      <c r="D18" s="415"/>
      <c r="E18" s="416"/>
      <c r="F18" s="416"/>
      <c r="G18" s="416"/>
      <c r="H18" s="416"/>
      <c r="I18" s="420"/>
      <c r="J18" s="425"/>
      <c r="AA18" s="53" t="s">
        <v>5</v>
      </c>
    </row>
    <row r="19" spans="1:65" s="25" customFormat="1" ht="15">
      <c r="A19" s="511"/>
      <c r="B19" s="415" t="s">
        <v>45</v>
      </c>
      <c r="C19" s="415"/>
      <c r="D19" s="415"/>
      <c r="E19" s="416"/>
      <c r="F19" s="416"/>
      <c r="G19" s="416"/>
      <c r="H19" s="416"/>
      <c r="I19" s="420"/>
      <c r="J19" s="425"/>
      <c r="AA19" s="53" t="s">
        <v>6</v>
      </c>
    </row>
    <row r="20" spans="1:65" s="25" customFormat="1">
      <c r="A20" s="512"/>
      <c r="B20" s="415" t="s">
        <v>46</v>
      </c>
      <c r="C20" s="415"/>
      <c r="D20" s="415"/>
      <c r="E20" s="416"/>
      <c r="F20" s="416"/>
      <c r="G20" s="416"/>
      <c r="H20" s="416"/>
      <c r="I20" s="421"/>
      <c r="J20" s="425"/>
      <c r="K20" s="57"/>
      <c r="AA20" s="53" t="s">
        <v>7</v>
      </c>
    </row>
    <row r="21" spans="1:65" s="25" customFormat="1" ht="3" customHeight="1">
      <c r="A21" s="466"/>
      <c r="B21" s="467"/>
      <c r="C21" s="467"/>
      <c r="D21" s="467"/>
      <c r="E21" s="467"/>
      <c r="F21" s="467"/>
      <c r="G21" s="467"/>
      <c r="H21" s="467"/>
      <c r="I21" s="468"/>
      <c r="J21" s="80"/>
      <c r="K21" s="57"/>
      <c r="AA21" s="53"/>
    </row>
    <row r="22" spans="1:65" ht="36" customHeight="1">
      <c r="A22" s="122" t="s">
        <v>150</v>
      </c>
      <c r="B22" s="487"/>
      <c r="C22" s="488"/>
      <c r="D22" s="488"/>
      <c r="E22" s="488"/>
      <c r="F22" s="488"/>
      <c r="G22" s="488"/>
      <c r="H22" s="489"/>
      <c r="I22" s="135" t="str">
        <f>IF(B22&gt;"","OK","BŁĄD")</f>
        <v>BŁĄD</v>
      </c>
      <c r="J22" s="34"/>
    </row>
    <row r="23" spans="1:65" ht="3" customHeight="1">
      <c r="A23" s="123"/>
      <c r="B23" s="436"/>
      <c r="C23" s="437"/>
      <c r="D23" s="437"/>
      <c r="E23" s="437"/>
      <c r="F23" s="437"/>
      <c r="G23" s="437"/>
      <c r="H23" s="438"/>
      <c r="I23" s="136"/>
      <c r="J23" s="71"/>
    </row>
    <row r="24" spans="1:65" ht="27" customHeight="1">
      <c r="A24" s="124" t="s">
        <v>264</v>
      </c>
      <c r="B24" s="502"/>
      <c r="C24" s="503"/>
      <c r="D24" s="503"/>
      <c r="E24" s="503"/>
      <c r="F24" s="503"/>
      <c r="G24" s="503"/>
      <c r="H24" s="503"/>
      <c r="I24" s="137" t="str">
        <f>IF(B24&gt;"","OK","BŁĄD")</f>
        <v>BŁĄD</v>
      </c>
      <c r="J24" s="34"/>
    </row>
    <row r="25" spans="1:65" ht="3" customHeight="1">
      <c r="A25" s="125"/>
      <c r="B25" s="431"/>
      <c r="C25" s="432"/>
      <c r="D25" s="432"/>
      <c r="E25" s="432"/>
      <c r="F25" s="432"/>
      <c r="G25" s="432"/>
      <c r="H25" s="433"/>
      <c r="I25" s="138"/>
      <c r="J25" s="73"/>
      <c r="K25" s="14"/>
      <c r="L25" s="14"/>
      <c r="M25" s="15"/>
      <c r="AA25" s="81" t="s">
        <v>52</v>
      </c>
    </row>
    <row r="26" spans="1:65" ht="30" customHeight="1">
      <c r="A26" s="126" t="s">
        <v>265</v>
      </c>
      <c r="B26" s="426"/>
      <c r="C26" s="427"/>
      <c r="D26" s="428"/>
      <c r="E26" s="429"/>
      <c r="F26" s="429"/>
      <c r="G26" s="429"/>
      <c r="H26" s="430"/>
      <c r="I26" s="135" t="str">
        <f>IF(B26&gt;0,"OK","BŁĄD")</f>
        <v>BŁĄD</v>
      </c>
      <c r="J26" s="37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</row>
    <row r="27" spans="1:65" ht="3" customHeight="1">
      <c r="A27" s="127"/>
      <c r="B27" s="499"/>
      <c r="C27" s="500"/>
      <c r="D27" s="500"/>
      <c r="E27" s="500"/>
      <c r="F27" s="500"/>
      <c r="G27" s="500"/>
      <c r="H27" s="500"/>
      <c r="I27" s="139"/>
      <c r="J27" s="71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</row>
    <row r="28" spans="1:65" ht="31.5" customHeight="1">
      <c r="A28" s="122" t="s">
        <v>293</v>
      </c>
      <c r="B28" s="454" t="s">
        <v>147</v>
      </c>
      <c r="C28" s="455"/>
      <c r="D28" s="455"/>
      <c r="E28" s="455"/>
      <c r="F28" s="455"/>
      <c r="G28" s="455"/>
      <c r="H28" s="455"/>
      <c r="I28" s="135" t="str">
        <f>IF(Wniosek!L10=0,"OK","BŁĄD")</f>
        <v>OK</v>
      </c>
      <c r="J28" s="37"/>
      <c r="BC28" s="272"/>
      <c r="BD28" s="273"/>
      <c r="BE28" s="16"/>
      <c r="BF28" s="274"/>
      <c r="BG28" s="508"/>
      <c r="BH28" s="509"/>
      <c r="BI28" s="509"/>
      <c r="BJ28" s="509"/>
      <c r="BK28" s="509"/>
      <c r="BL28" s="509"/>
      <c r="BM28" s="509"/>
    </row>
    <row r="29" spans="1:65" ht="3" customHeight="1">
      <c r="A29" s="127"/>
      <c r="B29" s="436"/>
      <c r="C29" s="437"/>
      <c r="D29" s="437"/>
      <c r="E29" s="437"/>
      <c r="F29" s="437"/>
      <c r="G29" s="437"/>
      <c r="H29" s="438"/>
      <c r="I29" s="139"/>
      <c r="J29" s="71"/>
      <c r="BC29" s="275"/>
      <c r="BD29" s="276"/>
      <c r="BE29" s="16"/>
      <c r="BF29" s="16"/>
      <c r="BG29" s="16"/>
      <c r="BH29" s="16"/>
      <c r="BI29" s="16"/>
      <c r="BJ29" s="16"/>
      <c r="BK29" s="16"/>
      <c r="BL29" s="16"/>
      <c r="BM29" s="16"/>
    </row>
    <row r="30" spans="1:65" ht="18" customHeight="1">
      <c r="A30" s="142" t="s">
        <v>296</v>
      </c>
      <c r="B30" s="464" t="s">
        <v>300</v>
      </c>
      <c r="C30" s="465"/>
      <c r="D30" s="465"/>
      <c r="E30" s="465"/>
      <c r="F30" s="465"/>
      <c r="G30" s="465"/>
      <c r="H30" s="465"/>
      <c r="I30" s="135" t="str">
        <f>IF('Kosztorys (zał.1)'!A2="","OK","BŁĄD")</f>
        <v>OK</v>
      </c>
      <c r="J30" s="37"/>
      <c r="BC30" s="277"/>
      <c r="BD30" s="276"/>
      <c r="BE30" s="16"/>
      <c r="BF30" s="16"/>
      <c r="BG30" s="16"/>
      <c r="BH30" s="16"/>
      <c r="BI30" s="16"/>
      <c r="BJ30" s="16"/>
      <c r="BK30" s="16"/>
      <c r="BL30" s="16"/>
      <c r="BM30" s="16"/>
    </row>
    <row r="31" spans="1:65" ht="3" customHeight="1">
      <c r="A31" s="127"/>
      <c r="B31" s="439"/>
      <c r="C31" s="440"/>
      <c r="D31" s="440"/>
      <c r="E31" s="440"/>
      <c r="F31" s="440"/>
      <c r="G31" s="440"/>
      <c r="H31" s="441"/>
      <c r="I31" s="140"/>
      <c r="J31" s="71"/>
      <c r="BC31" s="16"/>
      <c r="BD31" s="276"/>
      <c r="BE31" s="16"/>
      <c r="BF31" s="16"/>
      <c r="BG31" s="16"/>
      <c r="BH31" s="16"/>
      <c r="BI31" s="16"/>
      <c r="BJ31" s="16"/>
      <c r="BK31" s="16"/>
      <c r="BL31" s="16"/>
      <c r="BM31" s="16"/>
    </row>
    <row r="32" spans="1:65" ht="31.5" customHeight="1">
      <c r="A32" s="122" t="s">
        <v>297</v>
      </c>
      <c r="B32" s="454" t="s">
        <v>299</v>
      </c>
      <c r="C32" s="455"/>
      <c r="D32" s="455"/>
      <c r="E32" s="455"/>
      <c r="F32" s="455"/>
      <c r="G32" s="455"/>
      <c r="H32" s="455"/>
      <c r="I32" s="135" t="str">
        <f>IF('Wskaźniki (zał.2)'!A2="","OK","BŁĄD")</f>
        <v>BŁĄD</v>
      </c>
      <c r="J32" s="37"/>
      <c r="L32" s="16"/>
      <c r="M32" s="16"/>
      <c r="N32" s="16"/>
      <c r="O32" s="16"/>
      <c r="P32" s="16"/>
      <c r="BC32" s="277"/>
      <c r="BD32" s="276"/>
      <c r="BE32" s="16"/>
      <c r="BF32" s="16"/>
      <c r="BG32" s="16"/>
      <c r="BH32" s="16"/>
      <c r="BI32" s="16"/>
      <c r="BJ32" s="16"/>
      <c r="BK32" s="16"/>
      <c r="BL32" s="16"/>
      <c r="BM32" s="16"/>
    </row>
    <row r="33" spans="1:65" ht="3" customHeight="1">
      <c r="A33" s="128"/>
      <c r="B33" s="475"/>
      <c r="C33" s="411"/>
      <c r="D33" s="411"/>
      <c r="E33" s="411"/>
      <c r="F33" s="411"/>
      <c r="G33" s="411"/>
      <c r="H33" s="411"/>
      <c r="I33" s="423"/>
      <c r="J33" s="37"/>
      <c r="L33" s="16"/>
      <c r="M33" s="16"/>
      <c r="N33" s="16"/>
      <c r="O33" s="16"/>
      <c r="P33" s="16"/>
      <c r="BC33" s="16"/>
      <c r="BD33" s="276"/>
      <c r="BE33" s="16"/>
      <c r="BF33" s="16"/>
      <c r="BG33" s="16"/>
      <c r="BH33" s="16"/>
      <c r="BI33" s="16"/>
      <c r="BJ33" s="16"/>
      <c r="BK33" s="16"/>
      <c r="BL33" s="16"/>
      <c r="BM33" s="16"/>
    </row>
    <row r="34" spans="1:65" s="17" customFormat="1" ht="31.5" customHeight="1">
      <c r="A34" s="122" t="s">
        <v>251</v>
      </c>
      <c r="B34" s="479" t="str">
        <f>IF(S13=TRUE,"Można drukować dokumenty.","Sprawdź arkusz lub komórkę, w której wystąpił błąd.")</f>
        <v>Sprawdź arkusz lub komórkę, w której wystąpił błąd.</v>
      </c>
      <c r="C34" s="480"/>
      <c r="D34" s="480"/>
      <c r="E34" s="480"/>
      <c r="F34" s="480"/>
      <c r="G34" s="480"/>
      <c r="H34" s="480"/>
      <c r="I34" s="481"/>
      <c r="J34" s="67"/>
      <c r="K34" s="59"/>
      <c r="L34" s="32"/>
      <c r="M34" s="27"/>
      <c r="N34" s="32"/>
      <c r="O34" s="32"/>
      <c r="P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</row>
    <row r="35" spans="1:65" s="17" customFormat="1" ht="3" customHeight="1">
      <c r="A35" s="129"/>
      <c r="B35" s="439"/>
      <c r="C35" s="476"/>
      <c r="D35" s="476"/>
      <c r="E35" s="476"/>
      <c r="F35" s="476"/>
      <c r="G35" s="476"/>
      <c r="H35" s="476"/>
      <c r="I35" s="477"/>
      <c r="J35" s="38"/>
      <c r="L35" s="32"/>
      <c r="M35" s="32"/>
      <c r="N35" s="32"/>
      <c r="O35" s="32"/>
      <c r="P35" s="32"/>
    </row>
    <row r="36" spans="1:65" s="32" customFormat="1" ht="30" customHeight="1">
      <c r="A36" s="130" t="s">
        <v>252</v>
      </c>
      <c r="B36" s="469" t="s">
        <v>250</v>
      </c>
      <c r="C36" s="470"/>
      <c r="D36" s="470"/>
      <c r="E36" s="470"/>
      <c r="F36" s="470"/>
      <c r="G36" s="470"/>
      <c r="H36" s="470"/>
      <c r="I36" s="471"/>
      <c r="J36" s="38"/>
      <c r="K36" s="28"/>
      <c r="L36" s="27"/>
    </row>
    <row r="37" spans="1:65" ht="3" customHeight="1">
      <c r="A37" s="131"/>
      <c r="B37" s="478"/>
      <c r="C37" s="383"/>
      <c r="D37" s="383"/>
      <c r="E37" s="383"/>
      <c r="F37" s="383"/>
      <c r="G37" s="383"/>
      <c r="H37" s="383"/>
      <c r="I37" s="383"/>
      <c r="J37" s="71"/>
    </row>
    <row r="38" spans="1:65" ht="18" customHeight="1">
      <c r="A38" s="132" t="s">
        <v>298</v>
      </c>
      <c r="B38" s="504" t="s">
        <v>234</v>
      </c>
      <c r="C38" s="505"/>
      <c r="D38" s="505"/>
      <c r="E38" s="505"/>
      <c r="F38" s="505"/>
      <c r="G38" s="505"/>
      <c r="H38" s="505"/>
      <c r="I38" s="506"/>
      <c r="J38" s="37"/>
      <c r="P38" s="26"/>
    </row>
    <row r="39" spans="1:65" ht="3" customHeight="1">
      <c r="A39" s="133"/>
      <c r="B39" s="478"/>
      <c r="C39" s="383"/>
      <c r="D39" s="383"/>
      <c r="E39" s="383"/>
      <c r="F39" s="383"/>
      <c r="G39" s="383"/>
      <c r="H39" s="383"/>
      <c r="I39" s="384"/>
      <c r="J39" s="71"/>
    </row>
    <row r="40" spans="1:65" ht="30.95" customHeight="1">
      <c r="A40" s="134" t="s">
        <v>253</v>
      </c>
      <c r="B40" s="472" t="s">
        <v>250</v>
      </c>
      <c r="C40" s="473"/>
      <c r="D40" s="473"/>
      <c r="E40" s="473"/>
      <c r="F40" s="473"/>
      <c r="G40" s="473"/>
      <c r="H40" s="473"/>
      <c r="I40" s="474"/>
      <c r="J40" s="37"/>
    </row>
    <row r="41" spans="1:65" ht="3" customHeight="1">
      <c r="A41" s="434"/>
      <c r="B41" s="435"/>
      <c r="C41" s="435"/>
      <c r="D41" s="435"/>
      <c r="E41" s="435"/>
      <c r="F41" s="435"/>
      <c r="G41" s="435"/>
      <c r="H41" s="435"/>
      <c r="I41" s="435"/>
      <c r="J41" s="66"/>
    </row>
    <row r="42" spans="1:65" ht="45" customHeight="1">
      <c r="A42" s="18" t="s">
        <v>254</v>
      </c>
      <c r="B42" s="445" t="s">
        <v>205</v>
      </c>
      <c r="C42" s="446"/>
      <c r="D42" s="446"/>
      <c r="E42" s="446"/>
      <c r="F42" s="446"/>
      <c r="G42" s="446"/>
      <c r="H42" s="446"/>
      <c r="I42" s="447"/>
      <c r="J42" s="40"/>
    </row>
    <row r="43" spans="1:65" s="19" customFormat="1" ht="3" customHeight="1">
      <c r="A43" s="410"/>
      <c r="B43" s="411"/>
      <c r="C43" s="411"/>
      <c r="D43" s="411"/>
      <c r="E43" s="411"/>
      <c r="F43" s="411"/>
      <c r="G43" s="411"/>
      <c r="H43" s="411"/>
      <c r="I43" s="411"/>
      <c r="J43" s="75"/>
    </row>
    <row r="44" spans="1:65">
      <c r="A44" s="379" t="s">
        <v>255</v>
      </c>
      <c r="B44" s="452" t="s">
        <v>133</v>
      </c>
      <c r="C44" s="453"/>
      <c r="D44" s="453"/>
      <c r="E44" s="453"/>
      <c r="F44" s="453"/>
      <c r="G44" s="453"/>
      <c r="H44" s="450"/>
      <c r="I44" s="451"/>
      <c r="J44" s="37"/>
    </row>
    <row r="45" spans="1:65">
      <c r="A45" s="379"/>
      <c r="B45" s="452" t="s">
        <v>134</v>
      </c>
      <c r="C45" s="453"/>
      <c r="D45" s="453"/>
      <c r="E45" s="453"/>
      <c r="F45" s="453"/>
      <c r="G45" s="453"/>
      <c r="H45" s="450"/>
      <c r="I45" s="451"/>
      <c r="J45" s="37"/>
    </row>
    <row r="46" spans="1:65">
      <c r="A46" s="498"/>
      <c r="B46" s="452" t="s">
        <v>131</v>
      </c>
      <c r="C46" s="453"/>
      <c r="D46" s="453"/>
      <c r="E46" s="453"/>
      <c r="F46" s="453"/>
      <c r="G46" s="453"/>
      <c r="H46" s="450"/>
      <c r="I46" s="451"/>
      <c r="J46" s="37"/>
    </row>
    <row r="47" spans="1:65" ht="3" customHeight="1">
      <c r="A47" s="39"/>
      <c r="B47" s="462"/>
      <c r="C47" s="462"/>
      <c r="D47" s="462"/>
      <c r="E47" s="462"/>
      <c r="F47" s="462"/>
      <c r="G47" s="462"/>
      <c r="H47" s="462"/>
      <c r="I47" s="462"/>
      <c r="J47" s="41"/>
    </row>
    <row r="48" spans="1:65" ht="48" customHeight="1">
      <c r="A48" s="122" t="s">
        <v>256</v>
      </c>
      <c r="B48" s="479" t="str">
        <f>IF(S13=TRUE,"Można drukować skorygowane dokumenty.","Sprawdź arkusz lub komórkę, w której wystąpił błąd.")</f>
        <v>Sprawdź arkusz lub komórkę, w której wystąpił błąd.</v>
      </c>
      <c r="C48" s="480"/>
      <c r="D48" s="480"/>
      <c r="E48" s="480"/>
      <c r="F48" s="480"/>
      <c r="G48" s="480"/>
      <c r="H48" s="480"/>
      <c r="I48" s="481"/>
      <c r="J48" s="66"/>
      <c r="K48" s="16"/>
    </row>
    <row r="49" spans="1:44" ht="3" customHeight="1">
      <c r="A49" s="141"/>
      <c r="B49" s="507"/>
      <c r="C49" s="351"/>
      <c r="D49" s="351"/>
      <c r="E49" s="351"/>
      <c r="F49" s="351"/>
      <c r="G49" s="351"/>
      <c r="H49" s="351"/>
      <c r="I49" s="351"/>
      <c r="J49" s="37"/>
    </row>
    <row r="50" spans="1:44" ht="18" customHeight="1">
      <c r="A50" s="142" t="s">
        <v>257</v>
      </c>
      <c r="B50" s="448" t="s">
        <v>209</v>
      </c>
      <c r="C50" s="449"/>
      <c r="D50" s="449"/>
      <c r="E50" s="449"/>
      <c r="F50" s="449"/>
      <c r="G50" s="449"/>
      <c r="H50" s="449"/>
      <c r="I50" s="449"/>
      <c r="J50" s="37"/>
    </row>
    <row r="51" spans="1:44" ht="3" customHeight="1">
      <c r="A51" s="434"/>
      <c r="B51" s="435"/>
      <c r="C51" s="435"/>
      <c r="D51" s="435"/>
      <c r="E51" s="435"/>
      <c r="F51" s="435"/>
      <c r="G51" s="435"/>
      <c r="H51" s="435"/>
      <c r="I51" s="435"/>
      <c r="J51" s="71"/>
    </row>
    <row r="52" spans="1:44" ht="30" customHeight="1">
      <c r="A52" s="20" t="s">
        <v>258</v>
      </c>
      <c r="B52" s="445" t="s">
        <v>148</v>
      </c>
      <c r="C52" s="446"/>
      <c r="D52" s="446"/>
      <c r="E52" s="446"/>
      <c r="F52" s="446"/>
      <c r="G52" s="446"/>
      <c r="H52" s="446"/>
      <c r="I52" s="447"/>
      <c r="J52" s="72"/>
    </row>
    <row r="53" spans="1:44" s="19" customFormat="1" ht="3" customHeight="1">
      <c r="A53" s="45"/>
      <c r="B53" s="501"/>
      <c r="C53" s="501"/>
      <c r="D53" s="501"/>
      <c r="E53" s="501"/>
      <c r="F53" s="501"/>
      <c r="G53" s="501"/>
      <c r="H53" s="501"/>
      <c r="I53" s="46"/>
      <c r="J53" s="70"/>
    </row>
    <row r="54" spans="1:44" ht="45" customHeight="1">
      <c r="A54" s="143" t="s">
        <v>259</v>
      </c>
      <c r="B54" s="460" t="s">
        <v>144</v>
      </c>
      <c r="C54" s="461"/>
      <c r="D54" s="461"/>
      <c r="E54" s="461"/>
      <c r="F54" s="461"/>
      <c r="G54" s="461"/>
      <c r="H54" s="461"/>
      <c r="I54" s="135" t="str">
        <f>IF(listy!I15=TRUE,"OK","BŁĄD")</f>
        <v>BŁĄD</v>
      </c>
      <c r="J54" s="37"/>
    </row>
    <row r="55" spans="1:44" ht="3" customHeight="1">
      <c r="A55" s="144"/>
      <c r="B55" s="462"/>
      <c r="C55" s="462"/>
      <c r="D55" s="462"/>
      <c r="E55" s="462"/>
      <c r="F55" s="462"/>
      <c r="G55" s="462"/>
      <c r="H55" s="462"/>
      <c r="I55" s="145"/>
      <c r="J55" s="70"/>
    </row>
    <row r="56" spans="1:44" ht="30" customHeight="1">
      <c r="A56" s="122" t="s">
        <v>260</v>
      </c>
      <c r="B56" s="463" t="s">
        <v>215</v>
      </c>
      <c r="C56" s="429"/>
      <c r="D56" s="429"/>
      <c r="E56" s="429"/>
      <c r="F56" s="429"/>
      <c r="G56" s="429"/>
      <c r="H56" s="429"/>
      <c r="I56" s="137" t="str">
        <f>IF('Spr. wydatki (zał.1)'!O2=0,"OK","BŁĄD")</f>
        <v>OK</v>
      </c>
      <c r="J56" s="37"/>
    </row>
    <row r="57" spans="1:44" ht="3" customHeight="1">
      <c r="A57" s="144"/>
      <c r="B57" s="443"/>
      <c r="C57" s="444"/>
      <c r="D57" s="444"/>
      <c r="E57" s="444"/>
      <c r="F57" s="444"/>
      <c r="G57" s="444"/>
      <c r="H57" s="444"/>
      <c r="I57" s="146"/>
      <c r="J57" s="70"/>
    </row>
    <row r="58" spans="1:44" ht="30" customHeight="1">
      <c r="A58" s="122" t="s">
        <v>261</v>
      </c>
      <c r="B58" s="463" t="s">
        <v>271</v>
      </c>
      <c r="C58" s="444"/>
      <c r="D58" s="444"/>
      <c r="E58" s="444"/>
      <c r="F58" s="444"/>
      <c r="G58" s="444"/>
      <c r="H58" s="444"/>
      <c r="I58" s="147" t="str">
        <f>IF('Spr. wskaźniki (zał.2)'!A2="Zaplanowane wskaźniki zostały osiągnięte","TAK","NIE")</f>
        <v>TAK</v>
      </c>
      <c r="J58" s="37"/>
      <c r="K58" s="16"/>
    </row>
    <row r="59" spans="1:44" ht="3" customHeight="1">
      <c r="A59" s="144"/>
      <c r="B59" s="462"/>
      <c r="C59" s="462"/>
      <c r="D59" s="462"/>
      <c r="E59" s="462"/>
      <c r="F59" s="462"/>
      <c r="G59" s="462"/>
      <c r="H59" s="462"/>
      <c r="I59" s="462"/>
      <c r="J59" s="41"/>
    </row>
    <row r="60" spans="1:44" ht="45" customHeight="1">
      <c r="A60" s="122" t="s">
        <v>301</v>
      </c>
      <c r="B60" s="459" t="str">
        <f>IF(listy!A189=TRUE,"Możesz drukować arkusze sprawozdań.","Arkusze sprawozdań zawierają błędy.")</f>
        <v>Arkusze sprawozdań zawierają błędy.</v>
      </c>
      <c r="C60" s="456"/>
      <c r="D60" s="456"/>
      <c r="E60" s="456"/>
      <c r="F60" s="456"/>
      <c r="G60" s="456"/>
      <c r="H60" s="456"/>
      <c r="I60" s="458"/>
      <c r="J60" s="66"/>
      <c r="K60" s="16"/>
    </row>
    <row r="61" spans="1:44" ht="3" customHeight="1">
      <c r="A61" s="39"/>
      <c r="B61" s="462"/>
      <c r="C61" s="462"/>
      <c r="D61" s="462"/>
      <c r="E61" s="462"/>
      <c r="F61" s="462"/>
      <c r="G61" s="462"/>
      <c r="H61" s="462"/>
      <c r="I61" s="462"/>
      <c r="J61" s="41"/>
      <c r="K61" s="16"/>
    </row>
    <row r="62" spans="1:44" ht="30" customHeight="1">
      <c r="A62" s="122" t="s">
        <v>262</v>
      </c>
      <c r="B62" s="459" t="str">
        <f>IF(listy!A189=TRUE,"Dokumenty należy podpisać zgodnie z zasadami określonymi w pkt. 9 - 11.","Arkusze sprawozdań nie nadają się do druku.")</f>
        <v>Arkusze sprawozdań nie nadają się do druku.</v>
      </c>
      <c r="C62" s="456"/>
      <c r="D62" s="456"/>
      <c r="E62" s="456"/>
      <c r="F62" s="456"/>
      <c r="G62" s="456"/>
      <c r="H62" s="456"/>
      <c r="I62" s="458"/>
      <c r="J62" s="66"/>
      <c r="K62" s="16"/>
    </row>
    <row r="63" spans="1:44" ht="3" customHeight="1">
      <c r="A63" s="65"/>
      <c r="B63" s="422"/>
      <c r="C63" s="411"/>
      <c r="D63" s="411"/>
      <c r="E63" s="411"/>
      <c r="F63" s="411"/>
      <c r="G63" s="411"/>
      <c r="H63" s="411"/>
      <c r="I63" s="423"/>
      <c r="J63" s="82"/>
    </row>
    <row r="64" spans="1:44">
      <c r="AR64" s="84" t="s">
        <v>47</v>
      </c>
    </row>
    <row r="65" spans="44:44">
      <c r="AR65" s="85" t="s">
        <v>64</v>
      </c>
    </row>
    <row r="66" spans="44:44">
      <c r="AR66" s="85" t="s">
        <v>48</v>
      </c>
    </row>
    <row r="67" spans="44:44">
      <c r="AR67" s="85" t="s">
        <v>49</v>
      </c>
    </row>
    <row r="68" spans="44:44">
      <c r="AR68" s="85" t="s">
        <v>50</v>
      </c>
    </row>
    <row r="69" spans="44:44">
      <c r="AR69" s="85" t="s">
        <v>51</v>
      </c>
    </row>
    <row r="70" spans="44:44">
      <c r="AR70" s="85" t="s">
        <v>52</v>
      </c>
    </row>
    <row r="71" spans="44:44">
      <c r="AR71" s="85" t="s">
        <v>53</v>
      </c>
    </row>
    <row r="72" spans="44:44">
      <c r="AR72" s="85" t="s">
        <v>54</v>
      </c>
    </row>
    <row r="73" spans="44:44">
      <c r="AR73" s="85" t="s">
        <v>55</v>
      </c>
    </row>
    <row r="74" spans="44:44">
      <c r="AR74" s="85" t="s">
        <v>56</v>
      </c>
    </row>
    <row r="75" spans="44:44">
      <c r="AR75" s="85" t="s">
        <v>57</v>
      </c>
    </row>
    <row r="76" spans="44:44">
      <c r="AR76" s="85" t="s">
        <v>58</v>
      </c>
    </row>
    <row r="77" spans="44:44">
      <c r="AR77" s="85" t="s">
        <v>59</v>
      </c>
    </row>
    <row r="78" spans="44:44">
      <c r="AR78" s="85" t="s">
        <v>60</v>
      </c>
    </row>
    <row r="79" spans="44:44">
      <c r="AR79" s="85" t="s">
        <v>61</v>
      </c>
    </row>
    <row r="80" spans="44:44">
      <c r="AR80" s="85" t="s">
        <v>62</v>
      </c>
    </row>
    <row r="81" spans="44:44">
      <c r="AR81" s="85" t="s">
        <v>63</v>
      </c>
    </row>
  </sheetData>
  <sheetProtection password="CC5E" sheet="1" formatRows="0"/>
  <mergeCells count="87">
    <mergeCell ref="BG28:BM28"/>
    <mergeCell ref="A8:A20"/>
    <mergeCell ref="B8:D8"/>
    <mergeCell ref="E8:H8"/>
    <mergeCell ref="B16:D16"/>
    <mergeCell ref="E20:H20"/>
    <mergeCell ref="B20:D20"/>
    <mergeCell ref="B19:D19"/>
    <mergeCell ref="B15:D15"/>
    <mergeCell ref="B13:D13"/>
    <mergeCell ref="E15:H15"/>
    <mergeCell ref="B62:I62"/>
    <mergeCell ref="B58:H58"/>
    <mergeCell ref="B55:H55"/>
    <mergeCell ref="B46:G46"/>
    <mergeCell ref="B48:I48"/>
    <mergeCell ref="B47:I47"/>
    <mergeCell ref="B61:I61"/>
    <mergeCell ref="A51:I51"/>
    <mergeCell ref="B49:I49"/>
    <mergeCell ref="A44:A46"/>
    <mergeCell ref="B27:H27"/>
    <mergeCell ref="B53:H53"/>
    <mergeCell ref="B23:H23"/>
    <mergeCell ref="B24:H24"/>
    <mergeCell ref="H46:I46"/>
    <mergeCell ref="B38:I38"/>
    <mergeCell ref="A2:J2"/>
    <mergeCell ref="A6:I6"/>
    <mergeCell ref="A4:J4"/>
    <mergeCell ref="B22:H22"/>
    <mergeCell ref="B3:D3"/>
    <mergeCell ref="E13:H13"/>
    <mergeCell ref="E3:G3"/>
    <mergeCell ref="H3:J3"/>
    <mergeCell ref="B10:D10"/>
    <mergeCell ref="E18:H18"/>
    <mergeCell ref="B11:D11"/>
    <mergeCell ref="B32:H32"/>
    <mergeCell ref="B44:G44"/>
    <mergeCell ref="B36:I36"/>
    <mergeCell ref="B40:I40"/>
    <mergeCell ref="B33:I33"/>
    <mergeCell ref="B35:I35"/>
    <mergeCell ref="B37:I37"/>
    <mergeCell ref="B34:I34"/>
    <mergeCell ref="B39:I39"/>
    <mergeCell ref="H1:J1"/>
    <mergeCell ref="B60:I60"/>
    <mergeCell ref="B52:I52"/>
    <mergeCell ref="B54:H54"/>
    <mergeCell ref="B59:I59"/>
    <mergeCell ref="B56:H56"/>
    <mergeCell ref="B30:H30"/>
    <mergeCell ref="A21:I21"/>
    <mergeCell ref="E19:H19"/>
    <mergeCell ref="E10:H10"/>
    <mergeCell ref="E17:H17"/>
    <mergeCell ref="B17:D17"/>
    <mergeCell ref="E14:H14"/>
    <mergeCell ref="B57:H57"/>
    <mergeCell ref="B42:I42"/>
    <mergeCell ref="B50:I50"/>
    <mergeCell ref="H45:I45"/>
    <mergeCell ref="B45:G45"/>
    <mergeCell ref="H44:I44"/>
    <mergeCell ref="B28:H28"/>
    <mergeCell ref="B63:I63"/>
    <mergeCell ref="J9:J20"/>
    <mergeCell ref="B26:C26"/>
    <mergeCell ref="D26:H26"/>
    <mergeCell ref="B25:H25"/>
    <mergeCell ref="B18:D18"/>
    <mergeCell ref="A41:I41"/>
    <mergeCell ref="B29:H29"/>
    <mergeCell ref="B31:H31"/>
    <mergeCell ref="E11:H11"/>
    <mergeCell ref="A5:I5"/>
    <mergeCell ref="A43:I43"/>
    <mergeCell ref="B9:D9"/>
    <mergeCell ref="E9:H9"/>
    <mergeCell ref="B12:D12"/>
    <mergeCell ref="B14:D14"/>
    <mergeCell ref="E16:H16"/>
    <mergeCell ref="A7:H7"/>
    <mergeCell ref="E12:H12"/>
    <mergeCell ref="I8:I20"/>
  </mergeCells>
  <phoneticPr fontId="0" type="noConversion"/>
  <dataValidations count="4">
    <dataValidation type="list" allowBlank="1" showInputMessage="1" showErrorMessage="1" sqref="H44:I46">
      <formula1>$V$10:$V$12</formula1>
    </dataValidation>
    <dataValidation type="list" allowBlank="1" showInputMessage="1" showErrorMessage="1" sqref="B26:C26">
      <formula1>$AB$9:$AB$15</formula1>
    </dataValidation>
    <dataValidation type="list" allowBlank="1" showInputMessage="1" showErrorMessage="1" sqref="E9:H9">
      <formula1>$AR$65:$AR$81</formula1>
    </dataValidation>
    <dataValidation type="list" allowBlank="1" showInputMessage="1" showErrorMessage="1" sqref="B24:H24">
      <formula1>$S$9:$S$12</formula1>
    </dataValidation>
  </dataValidation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7"/>
  <dimension ref="A1:AZ155"/>
  <sheetViews>
    <sheetView workbookViewId="0">
      <selection activeCell="BB49" sqref="BB49"/>
    </sheetView>
  </sheetViews>
  <sheetFormatPr defaultRowHeight="12.75"/>
  <cols>
    <col min="1" max="1" width="22.42578125" style="3" customWidth="1"/>
    <col min="2" max="2" width="11.42578125" style="3" customWidth="1"/>
    <col min="3" max="5" width="5.7109375" style="3" customWidth="1"/>
    <col min="6" max="8" width="9.7109375" style="3" customWidth="1"/>
    <col min="9" max="9" width="7.28515625" style="3" customWidth="1"/>
    <col min="10" max="10" width="6.85546875" style="185" customWidth="1"/>
    <col min="11" max="11" width="6.5703125" style="253" hidden="1" customWidth="1"/>
    <col min="12" max="12" width="9.140625" style="261" hidden="1" customWidth="1"/>
    <col min="13" max="14" width="9.140625" style="3" hidden="1" customWidth="1"/>
    <col min="15" max="15" width="9.140625" style="265" hidden="1" customWidth="1"/>
    <col min="16" max="52" width="9.140625" style="3" hidden="1" customWidth="1"/>
    <col min="53" max="16384" width="9.140625" style="3"/>
  </cols>
  <sheetData>
    <row r="1" spans="1:40" ht="15" customHeight="1">
      <c r="A1" s="515"/>
      <c r="B1" s="515"/>
      <c r="C1" s="515"/>
      <c r="D1" s="515"/>
      <c r="E1" s="515"/>
      <c r="F1" s="515"/>
      <c r="G1" s="516"/>
      <c r="H1" s="564" t="s">
        <v>156</v>
      </c>
      <c r="I1" s="565"/>
    </row>
    <row r="2" spans="1:40" ht="18" customHeight="1">
      <c r="A2" s="517" t="str">
        <f>IF(L2=0,"","Wniosek zawiera błędy")</f>
        <v>Wniosek zawiera błędy</v>
      </c>
      <c r="B2" s="517"/>
      <c r="C2" s="517"/>
      <c r="D2" s="517"/>
      <c r="E2" s="517"/>
      <c r="F2" s="517"/>
      <c r="G2" s="518"/>
      <c r="H2" s="521" t="str">
        <f>IF(Planowanie!H46="","Wersja pierwotna",Planowanie!H46)</f>
        <v>Wersja pierwotna</v>
      </c>
      <c r="I2" s="521"/>
      <c r="L2" s="261">
        <f>SUM(L35:L47)+L10+L32+L9</f>
        <v>8</v>
      </c>
    </row>
    <row r="3" spans="1:40" ht="18" customHeight="1">
      <c r="A3" s="548" t="s">
        <v>151</v>
      </c>
      <c r="B3" s="549"/>
      <c r="C3" s="549"/>
      <c r="D3" s="549"/>
      <c r="E3" s="549"/>
      <c r="F3" s="549"/>
      <c r="G3" s="549"/>
      <c r="H3" s="549"/>
      <c r="I3" s="549"/>
      <c r="AL3" s="3">
        <f>Planowanie!B24</f>
        <v>0</v>
      </c>
    </row>
    <row r="4" spans="1:40" ht="16.5" customHeight="1">
      <c r="A4" s="550" t="s">
        <v>328</v>
      </c>
      <c r="B4" s="551"/>
      <c r="C4" s="551"/>
      <c r="D4" s="551"/>
      <c r="E4" s="551"/>
      <c r="F4" s="552"/>
      <c r="G4" s="540">
        <f>Planowanie!B26</f>
        <v>0</v>
      </c>
      <c r="H4" s="541"/>
      <c r="I4" s="541"/>
      <c r="AK4" s="52" t="s">
        <v>4</v>
      </c>
      <c r="AL4" s="52" t="s">
        <v>116</v>
      </c>
    </row>
    <row r="5" spans="1:40" ht="3" customHeight="1">
      <c r="A5" s="376"/>
      <c r="B5" s="377"/>
      <c r="C5" s="377"/>
      <c r="D5" s="377"/>
      <c r="E5" s="377"/>
      <c r="F5" s="377"/>
      <c r="G5" s="377"/>
      <c r="H5" s="377"/>
      <c r="I5" s="377"/>
      <c r="J5" s="186"/>
      <c r="K5" s="254"/>
      <c r="L5" s="262"/>
      <c r="M5" s="5"/>
      <c r="N5" s="5"/>
      <c r="O5" s="266"/>
      <c r="P5" s="5"/>
    </row>
    <row r="6" spans="1:40" ht="17.25" customHeight="1">
      <c r="A6" s="553" t="s">
        <v>12</v>
      </c>
      <c r="B6" s="553"/>
      <c r="C6" s="553"/>
      <c r="D6" s="553"/>
      <c r="E6" s="553"/>
      <c r="F6" s="553"/>
      <c r="G6" s="553"/>
      <c r="H6" s="553"/>
      <c r="I6" s="553"/>
      <c r="AN6" s="52"/>
    </row>
    <row r="7" spans="1:40" ht="30" customHeight="1">
      <c r="A7" s="379">
        <f>Planowanie!B22</f>
        <v>0</v>
      </c>
      <c r="B7" s="379"/>
      <c r="C7" s="379"/>
      <c r="D7" s="379"/>
      <c r="E7" s="379"/>
      <c r="F7" s="379"/>
      <c r="G7" s="379"/>
      <c r="H7" s="379"/>
      <c r="I7" s="379"/>
    </row>
    <row r="8" spans="1:40" s="8" customFormat="1" ht="3" customHeight="1">
      <c r="A8" s="382"/>
      <c r="B8" s="542"/>
      <c r="C8" s="542"/>
      <c r="D8" s="542"/>
      <c r="E8" s="542"/>
      <c r="F8" s="542"/>
      <c r="G8" s="542"/>
      <c r="H8" s="542"/>
      <c r="I8" s="542"/>
      <c r="J8" s="187"/>
      <c r="K8" s="255"/>
      <c r="L8" s="263"/>
      <c r="O8" s="267"/>
    </row>
    <row r="9" spans="1:40" s="8" customFormat="1" ht="15" customHeight="1">
      <c r="A9" s="531" t="s">
        <v>153</v>
      </c>
      <c r="B9" s="532"/>
      <c r="C9" s="532"/>
      <c r="D9" s="532"/>
      <c r="E9" s="532"/>
      <c r="F9" s="532"/>
      <c r="G9" s="532"/>
      <c r="H9" s="532"/>
      <c r="I9" s="532"/>
      <c r="J9" s="187"/>
      <c r="K9" s="255"/>
      <c r="L9" s="263">
        <f>IF(K10="błąd",1,0)</f>
        <v>1</v>
      </c>
      <c r="O9" s="267"/>
    </row>
    <row r="10" spans="1:40" s="8" customFormat="1" ht="15" customHeight="1">
      <c r="A10" s="533" t="s">
        <v>116</v>
      </c>
      <c r="B10" s="534"/>
      <c r="C10" s="534"/>
      <c r="D10" s="534"/>
      <c r="E10" s="534"/>
      <c r="F10" s="534"/>
      <c r="G10" s="534"/>
      <c r="H10" s="534"/>
      <c r="I10" s="535"/>
      <c r="J10" s="187" t="str">
        <f>IF(A10="","wybierz","")</f>
        <v/>
      </c>
      <c r="K10" s="255" t="str">
        <f>IF(O10,"","błąd")</f>
        <v>błąd</v>
      </c>
      <c r="L10" s="264">
        <f>IF(J10="wpisz",1,0)</f>
        <v>0</v>
      </c>
      <c r="O10" s="268" t="b">
        <f>OR(O12=TRUE,O13=TRUE,O14=TRUE,O15=TRUE)</f>
        <v>0</v>
      </c>
    </row>
    <row r="11" spans="1:40" s="8" customFormat="1" ht="3" customHeight="1">
      <c r="A11" s="160"/>
      <c r="B11" s="161"/>
      <c r="C11" s="161"/>
      <c r="D11" s="161"/>
      <c r="E11" s="161"/>
      <c r="F11" s="161"/>
      <c r="G11" s="161"/>
      <c r="H11" s="161"/>
      <c r="I11" s="161"/>
      <c r="J11" s="187"/>
      <c r="K11" s="255"/>
      <c r="L11" s="263"/>
      <c r="O11" s="267"/>
    </row>
    <row r="12" spans="1:40" s="8" customFormat="1" ht="15.75" customHeight="1">
      <c r="A12" s="570" t="s">
        <v>154</v>
      </c>
      <c r="B12" s="571"/>
      <c r="C12" s="571"/>
      <c r="D12" s="571"/>
      <c r="E12" s="571"/>
      <c r="F12" s="571"/>
      <c r="G12" s="571"/>
      <c r="H12" s="571"/>
      <c r="I12" s="571"/>
      <c r="J12" s="187"/>
      <c r="K12" s="255"/>
      <c r="L12" s="263"/>
      <c r="O12" s="267" t="b">
        <f>AND(Planowanie!B24="edukacja",A10=P12)</f>
        <v>0</v>
      </c>
      <c r="P12" s="555" t="s">
        <v>116</v>
      </c>
      <c r="Q12" s="555"/>
      <c r="R12" s="555"/>
      <c r="S12" s="555"/>
      <c r="T12" s="555"/>
      <c r="U12" s="555"/>
      <c r="V12" s="555"/>
      <c r="W12" s="556"/>
      <c r="AK12" s="53"/>
    </row>
    <row r="13" spans="1:40" s="8" customFormat="1" ht="15.75" customHeight="1">
      <c r="A13" s="544">
        <f>Planowanie!E8</f>
        <v>0</v>
      </c>
      <c r="B13" s="545"/>
      <c r="C13" s="545"/>
      <c r="D13" s="545"/>
      <c r="E13" s="545"/>
      <c r="F13" s="545"/>
      <c r="G13" s="545"/>
      <c r="H13" s="545"/>
      <c r="I13" s="545"/>
      <c r="J13" s="187"/>
      <c r="K13" s="255"/>
      <c r="L13" s="263"/>
      <c r="O13" s="267" t="b">
        <f>AND(Planowanie!B24="mieszkalnictwo",A10=P13)</f>
        <v>0</v>
      </c>
      <c r="P13" s="555" t="s">
        <v>112</v>
      </c>
      <c r="Q13" s="555"/>
      <c r="R13" s="555"/>
      <c r="S13" s="555"/>
      <c r="T13" s="555"/>
      <c r="U13" s="555"/>
      <c r="V13" s="555"/>
      <c r="W13" s="556"/>
      <c r="AK13" s="54"/>
    </row>
    <row r="14" spans="1:40" s="8" customFormat="1" ht="15">
      <c r="A14" s="529" t="str">
        <f>Planowanie!B9</f>
        <v>Województwo:</v>
      </c>
      <c r="B14" s="530"/>
      <c r="C14" s="546">
        <f>Planowanie!E9</f>
        <v>0</v>
      </c>
      <c r="D14" s="547"/>
      <c r="E14" s="547"/>
      <c r="F14" s="547"/>
      <c r="G14" s="547"/>
      <c r="H14" s="547"/>
      <c r="I14" s="547"/>
      <c r="J14" s="187"/>
      <c r="K14" s="255"/>
      <c r="L14" s="263"/>
      <c r="O14" s="267" t="b">
        <f>AND(Planowanie!B24="praca",A10=P14)</f>
        <v>0</v>
      </c>
      <c r="P14" s="555" t="s">
        <v>113</v>
      </c>
      <c r="Q14" s="555"/>
      <c r="R14" s="555"/>
      <c r="S14" s="555"/>
      <c r="T14" s="555"/>
      <c r="U14" s="555"/>
      <c r="V14" s="555"/>
      <c r="W14" s="556"/>
      <c r="AK14" s="54"/>
    </row>
    <row r="15" spans="1:40" s="8" customFormat="1" ht="15">
      <c r="A15" s="529" t="str">
        <f>Planowanie!B10</f>
        <v>Powiat:</v>
      </c>
      <c r="B15" s="530"/>
      <c r="C15" s="546">
        <f>Planowanie!E10</f>
        <v>0</v>
      </c>
      <c r="D15" s="547"/>
      <c r="E15" s="547"/>
      <c r="F15" s="547"/>
      <c r="G15" s="547"/>
      <c r="H15" s="547"/>
      <c r="I15" s="547"/>
      <c r="J15" s="187"/>
      <c r="K15" s="255"/>
      <c r="L15" s="263"/>
      <c r="O15" s="267" t="b">
        <f>AND(Planowanie!B24="zdrowie",A10=P15)</f>
        <v>0</v>
      </c>
      <c r="P15" s="557" t="s">
        <v>114</v>
      </c>
      <c r="Q15" s="557"/>
      <c r="R15" s="557"/>
      <c r="S15" s="557"/>
      <c r="T15" s="557"/>
      <c r="U15" s="557"/>
      <c r="V15" s="557"/>
      <c r="W15" s="558"/>
      <c r="AK15" s="54"/>
    </row>
    <row r="16" spans="1:40" s="8" customFormat="1" ht="15">
      <c r="A16" s="529" t="str">
        <f>Planowanie!B11</f>
        <v>Gmina:</v>
      </c>
      <c r="B16" s="530"/>
      <c r="C16" s="546">
        <f>Planowanie!E11</f>
        <v>0</v>
      </c>
      <c r="D16" s="547"/>
      <c r="E16" s="547"/>
      <c r="F16" s="547"/>
      <c r="G16" s="547"/>
      <c r="H16" s="547"/>
      <c r="I16" s="547"/>
      <c r="J16" s="187"/>
      <c r="K16" s="255"/>
      <c r="L16" s="263"/>
      <c r="O16" s="267"/>
      <c r="AK16" s="54"/>
    </row>
    <row r="17" spans="1:37" s="8" customFormat="1" ht="15">
      <c r="A17" s="529" t="str">
        <f>Planowanie!B12</f>
        <v>Miejscowość:</v>
      </c>
      <c r="B17" s="530"/>
      <c r="C17" s="546">
        <f>Planowanie!E12</f>
        <v>0</v>
      </c>
      <c r="D17" s="547"/>
      <c r="E17" s="547"/>
      <c r="F17" s="547"/>
      <c r="G17" s="547"/>
      <c r="H17" s="547"/>
      <c r="I17" s="547"/>
      <c r="J17" s="187"/>
      <c r="K17" s="255"/>
      <c r="L17" s="263"/>
      <c r="O17" s="267"/>
      <c r="P17" s="8" t="s">
        <v>116</v>
      </c>
      <c r="AK17" s="54"/>
    </row>
    <row r="18" spans="1:37" s="8" customFormat="1" ht="15">
      <c r="A18" s="529" t="str">
        <f>Planowanie!B13</f>
        <v>Adres siedziby:</v>
      </c>
      <c r="B18" s="530"/>
      <c r="C18" s="546">
        <f>Planowanie!E13</f>
        <v>0</v>
      </c>
      <c r="D18" s="547"/>
      <c r="E18" s="547"/>
      <c r="F18" s="547"/>
      <c r="G18" s="547"/>
      <c r="H18" s="547"/>
      <c r="I18" s="547"/>
      <c r="J18" s="187"/>
      <c r="K18" s="255"/>
      <c r="L18" s="263"/>
      <c r="O18" s="267"/>
      <c r="P18" s="8" t="s">
        <v>112</v>
      </c>
      <c r="AK18" s="54"/>
    </row>
    <row r="19" spans="1:37" s="8" customFormat="1" ht="15">
      <c r="A19" s="529" t="str">
        <f>Planowanie!B14</f>
        <v>Telefon:</v>
      </c>
      <c r="B19" s="530"/>
      <c r="C19" s="546">
        <f>Planowanie!E14</f>
        <v>0</v>
      </c>
      <c r="D19" s="547"/>
      <c r="E19" s="547"/>
      <c r="F19" s="547"/>
      <c r="G19" s="547"/>
      <c r="H19" s="547"/>
      <c r="I19" s="547"/>
      <c r="J19" s="187"/>
      <c r="K19" s="255"/>
      <c r="L19" s="263"/>
      <c r="O19" s="267"/>
      <c r="P19" s="8" t="s">
        <v>113</v>
      </c>
      <c r="AK19" s="54"/>
    </row>
    <row r="20" spans="1:37" s="8" customFormat="1" ht="15">
      <c r="A20" s="529" t="str">
        <f>Planowanie!B15</f>
        <v>Fax:</v>
      </c>
      <c r="B20" s="530"/>
      <c r="C20" s="546">
        <f>Planowanie!E15</f>
        <v>0</v>
      </c>
      <c r="D20" s="547"/>
      <c r="E20" s="547"/>
      <c r="F20" s="547"/>
      <c r="G20" s="547"/>
      <c r="H20" s="547"/>
      <c r="I20" s="547"/>
      <c r="J20" s="187"/>
      <c r="K20" s="255"/>
      <c r="L20" s="263"/>
      <c r="O20" s="267"/>
      <c r="P20" s="8" t="s">
        <v>114</v>
      </c>
      <c r="AK20" s="54"/>
    </row>
    <row r="21" spans="1:37" s="8" customFormat="1" ht="15">
      <c r="A21" s="529" t="str">
        <f>Planowanie!B16</f>
        <v>E-mail:</v>
      </c>
      <c r="B21" s="530"/>
      <c r="C21" s="546">
        <f>Planowanie!E16</f>
        <v>0</v>
      </c>
      <c r="D21" s="547"/>
      <c r="E21" s="547"/>
      <c r="F21" s="547"/>
      <c r="G21" s="547"/>
      <c r="H21" s="547"/>
      <c r="I21" s="547"/>
      <c r="J21" s="187"/>
      <c r="K21" s="255"/>
      <c r="L21" s="263"/>
      <c r="O21" s="267"/>
      <c r="AK21" s="54"/>
    </row>
    <row r="22" spans="1:37" s="8" customFormat="1" ht="15" customHeight="1">
      <c r="A22" s="529" t="str">
        <f>Planowanie!B17</f>
        <v>Osoba odpowiedzialna za realizację zadania:</v>
      </c>
      <c r="B22" s="530"/>
      <c r="C22" s="546">
        <f>Planowanie!E17</f>
        <v>0</v>
      </c>
      <c r="D22" s="547"/>
      <c r="E22" s="547"/>
      <c r="F22" s="547"/>
      <c r="G22" s="547"/>
      <c r="H22" s="547"/>
      <c r="I22" s="547"/>
      <c r="J22" s="187"/>
      <c r="K22" s="255"/>
      <c r="L22" s="263"/>
      <c r="O22" s="267"/>
      <c r="AK22" s="54"/>
    </row>
    <row r="23" spans="1:37" s="8" customFormat="1" ht="15">
      <c r="A23" s="529" t="str">
        <f>Planowanie!B18</f>
        <v>Telefon:</v>
      </c>
      <c r="B23" s="530"/>
      <c r="C23" s="546">
        <f>Planowanie!E18</f>
        <v>0</v>
      </c>
      <c r="D23" s="547"/>
      <c r="E23" s="547"/>
      <c r="F23" s="547"/>
      <c r="G23" s="547"/>
      <c r="H23" s="547"/>
      <c r="I23" s="547"/>
      <c r="J23" s="187"/>
      <c r="K23" s="255"/>
      <c r="L23" s="263"/>
      <c r="O23" s="267"/>
      <c r="AK23" s="54"/>
    </row>
    <row r="24" spans="1:37" s="8" customFormat="1" ht="15">
      <c r="A24" s="529" t="str">
        <f>Planowanie!B19</f>
        <v>Fax:</v>
      </c>
      <c r="B24" s="530"/>
      <c r="C24" s="546">
        <f>Planowanie!E19</f>
        <v>0</v>
      </c>
      <c r="D24" s="547"/>
      <c r="E24" s="547"/>
      <c r="F24" s="547"/>
      <c r="G24" s="547"/>
      <c r="H24" s="547"/>
      <c r="I24" s="547"/>
      <c r="J24" s="187"/>
      <c r="K24" s="255"/>
      <c r="L24" s="263"/>
      <c r="O24" s="267"/>
      <c r="AK24" s="54"/>
    </row>
    <row r="25" spans="1:37" s="8" customFormat="1" ht="15">
      <c r="A25" s="529" t="str">
        <f>Planowanie!B20</f>
        <v>E-mail:</v>
      </c>
      <c r="B25" s="530"/>
      <c r="C25" s="546">
        <f>Planowanie!E20</f>
        <v>0</v>
      </c>
      <c r="D25" s="547"/>
      <c r="E25" s="547"/>
      <c r="F25" s="547"/>
      <c r="G25" s="547"/>
      <c r="H25" s="547"/>
      <c r="I25" s="547"/>
      <c r="J25" s="187"/>
      <c r="K25" s="255"/>
      <c r="L25" s="263"/>
      <c r="O25" s="267"/>
      <c r="AK25" s="54"/>
    </row>
    <row r="26" spans="1:37" s="8" customFormat="1" ht="3" customHeight="1">
      <c r="A26" s="559"/>
      <c r="B26" s="560"/>
      <c r="C26" s="560"/>
      <c r="D26" s="560"/>
      <c r="E26" s="560"/>
      <c r="F26" s="560"/>
      <c r="G26" s="560"/>
      <c r="H26" s="560"/>
      <c r="I26" s="560"/>
      <c r="J26" s="187"/>
      <c r="K26" s="255"/>
      <c r="L26" s="263"/>
      <c r="O26" s="267"/>
      <c r="AK26" s="55"/>
    </row>
    <row r="27" spans="1:37" s="8" customFormat="1" ht="15">
      <c r="A27" s="568" t="s">
        <v>273</v>
      </c>
      <c r="B27" s="569"/>
      <c r="C27" s="569"/>
      <c r="D27" s="569"/>
      <c r="E27" s="569"/>
      <c r="F27" s="569"/>
      <c r="G27" s="569"/>
      <c r="H27" s="569"/>
      <c r="I27" s="569"/>
      <c r="J27" s="187"/>
      <c r="K27" s="255"/>
      <c r="L27" s="263"/>
      <c r="O27" s="267"/>
      <c r="AK27" s="54"/>
    </row>
    <row r="28" spans="1:37" s="8" customFormat="1" ht="15">
      <c r="A28" s="529" t="s">
        <v>105</v>
      </c>
      <c r="B28" s="529"/>
      <c r="C28" s="519"/>
      <c r="D28" s="554"/>
      <c r="E28" s="554"/>
      <c r="F28" s="554"/>
      <c r="G28" s="554"/>
      <c r="H28" s="554"/>
      <c r="I28" s="554"/>
      <c r="J28" s="187" t="str">
        <f>IF(C28="","wybierz","")</f>
        <v>wybierz</v>
      </c>
      <c r="K28" s="255"/>
      <c r="L28" s="264">
        <f>IF(J28="wybierz",1,0)</f>
        <v>1</v>
      </c>
      <c r="O28" s="267"/>
      <c r="AK28" s="54"/>
    </row>
    <row r="29" spans="1:37" s="8" customFormat="1" ht="15">
      <c r="A29" s="529" t="s">
        <v>65</v>
      </c>
      <c r="B29" s="529"/>
      <c r="C29" s="574"/>
      <c r="D29" s="575"/>
      <c r="E29" s="575"/>
      <c r="F29" s="575"/>
      <c r="G29" s="575"/>
      <c r="H29" s="575"/>
      <c r="I29" s="575"/>
      <c r="J29" s="187" t="str">
        <f>IF(C29="","wpisz","")</f>
        <v>wpisz</v>
      </c>
      <c r="K29" s="255"/>
      <c r="L29" s="264">
        <f>IF(J29="wpisz",1,0)</f>
        <v>1</v>
      </c>
      <c r="O29" s="267"/>
      <c r="AK29" s="54"/>
    </row>
    <row r="30" spans="1:37" s="8" customFormat="1" ht="15">
      <c r="A30" s="529" t="s">
        <v>66</v>
      </c>
      <c r="B30" s="529"/>
      <c r="C30" s="574"/>
      <c r="D30" s="575"/>
      <c r="E30" s="575"/>
      <c r="F30" s="575"/>
      <c r="G30" s="575"/>
      <c r="H30" s="575"/>
      <c r="I30" s="575"/>
      <c r="J30" s="187" t="str">
        <f>IF(C30="","wpisz","")</f>
        <v>wpisz</v>
      </c>
      <c r="K30" s="255"/>
      <c r="L30" s="264">
        <f>IF(J30="wpisz",1,0)</f>
        <v>1</v>
      </c>
      <c r="O30" s="267"/>
      <c r="AK30" s="54"/>
    </row>
    <row r="31" spans="1:37" s="8" customFormat="1" ht="15.75" thickBot="1">
      <c r="A31" s="529" t="s">
        <v>272</v>
      </c>
      <c r="B31" s="529"/>
      <c r="C31" s="574"/>
      <c r="D31" s="575"/>
      <c r="E31" s="575"/>
      <c r="F31" s="575"/>
      <c r="G31" s="575"/>
      <c r="H31" s="575"/>
      <c r="I31" s="575"/>
      <c r="J31" s="187" t="str">
        <f>IF(C31="","wpisz","")</f>
        <v>wpisz</v>
      </c>
      <c r="K31" s="255"/>
      <c r="L31" s="264">
        <f>IF(J31="wpisz",1,0)</f>
        <v>1</v>
      </c>
      <c r="O31" s="267"/>
      <c r="AK31" s="54"/>
    </row>
    <row r="32" spans="1:37" s="8" customFormat="1" ht="15.75" thickBot="1">
      <c r="A32" s="529" t="s">
        <v>274</v>
      </c>
      <c r="B32" s="580"/>
      <c r="C32" s="561"/>
      <c r="D32" s="562"/>
      <c r="E32" s="562"/>
      <c r="F32" s="563"/>
      <c r="G32" s="561"/>
      <c r="H32" s="572"/>
      <c r="I32" s="573"/>
      <c r="J32" s="187" t="str">
        <f>IF(L32=0,"","wpisz")</f>
        <v>wpisz</v>
      </c>
      <c r="K32" s="255"/>
      <c r="L32" s="264">
        <f>M32+N32</f>
        <v>2</v>
      </c>
      <c r="M32" s="195">
        <f>IF(C32&gt;0,0,1)</f>
        <v>1</v>
      </c>
      <c r="N32" s="195">
        <f>IF(G32&gt;0,0,1)</f>
        <v>1</v>
      </c>
      <c r="O32" s="267"/>
      <c r="AK32" s="54"/>
    </row>
    <row r="33" spans="1:37" s="8" customFormat="1" ht="3" customHeight="1">
      <c r="A33" s="576"/>
      <c r="B33" s="577"/>
      <c r="C33" s="578"/>
      <c r="D33" s="578"/>
      <c r="E33" s="578"/>
      <c r="F33" s="578"/>
      <c r="G33" s="578"/>
      <c r="H33" s="578"/>
      <c r="I33" s="579"/>
      <c r="J33" s="187"/>
      <c r="K33" s="255"/>
      <c r="L33" s="263"/>
      <c r="O33" s="267"/>
      <c r="AK33" s="54"/>
    </row>
    <row r="34" spans="1:37" s="8" customFormat="1" ht="30" customHeight="1">
      <c r="A34" s="395" t="s">
        <v>302</v>
      </c>
      <c r="B34" s="396"/>
      <c r="C34" s="396"/>
      <c r="D34" s="396"/>
      <c r="E34" s="396"/>
      <c r="F34" s="396"/>
      <c r="G34" s="396"/>
      <c r="H34" s="396"/>
      <c r="I34" s="396"/>
      <c r="J34" s="187"/>
      <c r="K34" s="255"/>
      <c r="L34" s="263"/>
      <c r="O34" s="267"/>
      <c r="P34" s="395" t="s">
        <v>152</v>
      </c>
      <c r="Q34" s="396"/>
      <c r="R34" s="396"/>
      <c r="S34" s="396"/>
      <c r="T34" s="396"/>
      <c r="U34" s="396"/>
      <c r="V34" s="396"/>
      <c r="W34" s="396"/>
      <c r="X34" s="396"/>
      <c r="AK34" s="54"/>
    </row>
    <row r="35" spans="1:37" s="195" customFormat="1" ht="15">
      <c r="A35" s="566"/>
      <c r="B35" s="567"/>
      <c r="C35" s="567"/>
      <c r="D35" s="567"/>
      <c r="E35" s="567"/>
      <c r="F35" s="567"/>
      <c r="G35" s="567"/>
      <c r="H35" s="567"/>
      <c r="I35" s="567"/>
      <c r="J35" s="187" t="str">
        <f>IF(A35="","wpisz","")</f>
        <v>wpisz</v>
      </c>
      <c r="K35" s="256"/>
      <c r="L35" s="264">
        <f>IF(J35="wpisz",1,0)</f>
        <v>1</v>
      </c>
      <c r="O35" s="269"/>
      <c r="AK35" s="196"/>
    </row>
    <row r="36" spans="1:37" s="8" customFormat="1" ht="3" customHeight="1">
      <c r="A36" s="522" t="s">
        <v>294</v>
      </c>
      <c r="B36" s="523"/>
      <c r="C36" s="523"/>
      <c r="D36" s="523"/>
      <c r="E36" s="523"/>
      <c r="F36" s="523"/>
      <c r="G36" s="523"/>
      <c r="H36" s="523"/>
      <c r="I36" s="523"/>
      <c r="J36" s="187"/>
      <c r="K36" s="255"/>
      <c r="L36" s="263"/>
      <c r="O36" s="267"/>
      <c r="AK36" s="54"/>
    </row>
    <row r="37" spans="1:37" s="8" customFormat="1" ht="40.5" customHeight="1">
      <c r="A37" s="395" t="s">
        <v>331</v>
      </c>
      <c r="B37" s="396"/>
      <c r="C37" s="396"/>
      <c r="D37" s="396"/>
      <c r="E37" s="396"/>
      <c r="F37" s="396"/>
      <c r="G37" s="396"/>
      <c r="H37" s="396"/>
      <c r="I37" s="396"/>
      <c r="J37" s="187"/>
      <c r="K37" s="255"/>
      <c r="L37" s="263"/>
      <c r="O37" s="267"/>
      <c r="AK37" s="54"/>
    </row>
    <row r="38" spans="1:37" s="195" customFormat="1" ht="15" customHeight="1">
      <c r="A38" s="538"/>
      <c r="B38" s="539"/>
      <c r="C38" s="539"/>
      <c r="D38" s="539"/>
      <c r="E38" s="539"/>
      <c r="F38" s="539"/>
      <c r="G38" s="539"/>
      <c r="H38" s="539"/>
      <c r="I38" s="539"/>
      <c r="J38" s="187" t="str">
        <f>IF(A38="","wpisz","")</f>
        <v>wpisz</v>
      </c>
      <c r="K38" s="256"/>
      <c r="L38" s="264">
        <f>IF(J38="wpisz",1,0)</f>
        <v>1</v>
      </c>
      <c r="O38" s="269"/>
      <c r="AK38" s="197"/>
    </row>
    <row r="39" spans="1:37" s="8" customFormat="1" ht="3" customHeight="1">
      <c r="A39" s="543"/>
      <c r="B39" s="537"/>
      <c r="C39" s="537"/>
      <c r="D39" s="537"/>
      <c r="E39" s="537"/>
      <c r="F39" s="537"/>
      <c r="G39" s="537"/>
      <c r="H39" s="537"/>
      <c r="I39" s="537"/>
      <c r="J39" s="187"/>
      <c r="K39" s="255"/>
      <c r="L39" s="263"/>
      <c r="O39" s="267"/>
      <c r="AK39" s="54"/>
    </row>
    <row r="40" spans="1:37" s="8" customFormat="1" ht="30" customHeight="1">
      <c r="A40" s="395" t="str">
        <f>IF(AL3="EDUKACJA","Informację o wysokości i sposobie wydatkowania w bieżącym roku pozyskanej zwiększonej subwencji oświatowej:","Planowane zadanie nie obejmuje edukacji.")</f>
        <v>Planowane zadanie nie obejmuje edukacji.</v>
      </c>
      <c r="B40" s="396"/>
      <c r="C40" s="396"/>
      <c r="D40" s="396"/>
      <c r="E40" s="396"/>
      <c r="F40" s="396"/>
      <c r="G40" s="396"/>
      <c r="H40" s="396"/>
      <c r="I40" s="396"/>
      <c r="J40" s="187"/>
      <c r="K40" s="255"/>
      <c r="L40" s="263"/>
      <c r="O40" s="267"/>
      <c r="AK40" s="54"/>
    </row>
    <row r="41" spans="1:37" s="195" customFormat="1" ht="15" customHeight="1">
      <c r="A41" s="538"/>
      <c r="B41" s="539"/>
      <c r="C41" s="539"/>
      <c r="D41" s="539"/>
      <c r="E41" s="539"/>
      <c r="F41" s="539"/>
      <c r="G41" s="539"/>
      <c r="H41" s="539"/>
      <c r="I41" s="539"/>
      <c r="J41" s="187" t="str">
        <f>IF(A41="","wpisz","")</f>
        <v>wpisz</v>
      </c>
      <c r="K41" s="256"/>
      <c r="L41" s="264">
        <f>IF(J41="wpisz",1,0)</f>
        <v>1</v>
      </c>
      <c r="O41" s="269"/>
      <c r="AK41" s="197"/>
    </row>
    <row r="42" spans="1:37" s="8" customFormat="1" ht="3" customHeight="1">
      <c r="A42" s="536"/>
      <c r="B42" s="537"/>
      <c r="C42" s="537"/>
      <c r="D42" s="537"/>
      <c r="E42" s="537"/>
      <c r="F42" s="537"/>
      <c r="G42" s="537"/>
      <c r="H42" s="537"/>
      <c r="I42" s="537"/>
      <c r="J42" s="187"/>
      <c r="K42" s="255"/>
      <c r="L42" s="263"/>
      <c r="O42" s="267"/>
      <c r="AK42" s="54"/>
    </row>
    <row r="43" spans="1:37" s="11" customFormat="1" ht="15" customHeight="1">
      <c r="A43" s="524" t="s">
        <v>152</v>
      </c>
      <c r="B43" s="525"/>
      <c r="C43" s="525"/>
      <c r="D43" s="525"/>
      <c r="E43" s="525"/>
      <c r="F43" s="525"/>
      <c r="G43" s="525"/>
      <c r="H43" s="525"/>
      <c r="I43" s="525"/>
      <c r="J43" s="187"/>
      <c r="K43" s="257"/>
      <c r="L43" s="263"/>
      <c r="O43" s="270"/>
      <c r="AK43" s="54"/>
    </row>
    <row r="44" spans="1:37" s="11" customFormat="1" ht="3" customHeight="1">
      <c r="A44" s="526"/>
      <c r="B44" s="523"/>
      <c r="C44" s="523"/>
      <c r="D44" s="523"/>
      <c r="E44" s="523"/>
      <c r="F44" s="523"/>
      <c r="G44" s="523"/>
      <c r="H44" s="523"/>
      <c r="I44" s="523"/>
      <c r="J44" s="187"/>
      <c r="K44" s="257"/>
      <c r="L44" s="263"/>
      <c r="O44" s="270"/>
      <c r="AK44" s="54"/>
    </row>
    <row r="45" spans="1:37" s="190" customFormat="1" ht="15" customHeight="1">
      <c r="A45" s="527"/>
      <c r="B45" s="528"/>
      <c r="C45" s="528"/>
      <c r="D45" s="528"/>
      <c r="E45" s="528"/>
      <c r="F45" s="528"/>
      <c r="G45" s="528"/>
      <c r="H45" s="528"/>
      <c r="I45" s="528"/>
      <c r="J45" s="187" t="str">
        <f>IF(A45="","wpisz","")</f>
        <v>wpisz</v>
      </c>
      <c r="K45" s="258"/>
      <c r="L45" s="264">
        <f>IF(J45="wpisz",1,0)</f>
        <v>1</v>
      </c>
      <c r="O45" s="271"/>
      <c r="AK45" s="197"/>
    </row>
    <row r="46" spans="1:37" s="11" customFormat="1" ht="15" customHeight="1">
      <c r="A46" s="524" t="s">
        <v>249</v>
      </c>
      <c r="B46" s="525"/>
      <c r="C46" s="525"/>
      <c r="D46" s="525"/>
      <c r="E46" s="525"/>
      <c r="F46" s="525"/>
      <c r="G46" s="525"/>
      <c r="H46" s="525"/>
      <c r="I46" s="525"/>
      <c r="J46" s="187"/>
      <c r="K46" s="257"/>
      <c r="L46" s="263"/>
      <c r="O46" s="270"/>
      <c r="AK46" s="54"/>
    </row>
    <row r="47" spans="1:37" ht="30" customHeight="1">
      <c r="A47" s="519"/>
      <c r="B47" s="520"/>
      <c r="C47" s="520"/>
      <c r="D47" s="520"/>
      <c r="E47" s="520"/>
      <c r="F47" s="520"/>
      <c r="G47" s="520"/>
      <c r="H47" s="520"/>
      <c r="I47" s="520"/>
      <c r="J47" s="187" t="str">
        <f>IF(A47="","wybierz","")</f>
        <v>wybierz</v>
      </c>
      <c r="K47" s="259"/>
      <c r="L47" s="263">
        <f>IF(J47="wybierz",1,0)</f>
        <v>1</v>
      </c>
      <c r="V47" s="84" t="s">
        <v>47</v>
      </c>
    </row>
    <row r="48" spans="1:37" ht="30" customHeight="1">
      <c r="A48" s="519"/>
      <c r="B48" s="520"/>
      <c r="C48" s="520"/>
      <c r="D48" s="520"/>
      <c r="E48" s="520"/>
      <c r="F48" s="520"/>
      <c r="G48" s="520"/>
      <c r="H48" s="520"/>
      <c r="I48" s="520"/>
      <c r="J48" s="188"/>
      <c r="K48" s="259"/>
      <c r="V48" s="85" t="s">
        <v>64</v>
      </c>
    </row>
    <row r="49" spans="1:30" ht="30" customHeight="1">
      <c r="A49" s="519"/>
      <c r="B49" s="520"/>
      <c r="C49" s="520"/>
      <c r="D49" s="520"/>
      <c r="E49" s="520"/>
      <c r="F49" s="520"/>
      <c r="G49" s="520"/>
      <c r="H49" s="520"/>
      <c r="I49" s="520"/>
      <c r="J49" s="188"/>
      <c r="V49" s="85" t="s">
        <v>48</v>
      </c>
    </row>
    <row r="50" spans="1:30" ht="30" customHeight="1">
      <c r="A50" s="519"/>
      <c r="B50" s="520"/>
      <c r="C50" s="520"/>
      <c r="D50" s="520"/>
      <c r="E50" s="520"/>
      <c r="F50" s="520"/>
      <c r="G50" s="520"/>
      <c r="H50" s="520"/>
      <c r="I50" s="520"/>
      <c r="J50" s="188"/>
      <c r="V50" s="85" t="s">
        <v>49</v>
      </c>
    </row>
    <row r="51" spans="1:30" ht="30" customHeight="1">
      <c r="A51" s="519"/>
      <c r="B51" s="520"/>
      <c r="C51" s="520"/>
      <c r="D51" s="520"/>
      <c r="E51" s="520"/>
      <c r="F51" s="520"/>
      <c r="G51" s="520"/>
      <c r="H51" s="520"/>
      <c r="I51" s="520"/>
      <c r="J51" s="188"/>
      <c r="V51" s="85" t="s">
        <v>50</v>
      </c>
    </row>
    <row r="52" spans="1:30" ht="30" customHeight="1">
      <c r="A52" s="519"/>
      <c r="B52" s="520"/>
      <c r="C52" s="520"/>
      <c r="D52" s="520"/>
      <c r="E52" s="520"/>
      <c r="F52" s="520"/>
      <c r="G52" s="520"/>
      <c r="H52" s="520"/>
      <c r="I52" s="520"/>
      <c r="J52" s="188"/>
      <c r="V52" s="85" t="s">
        <v>51</v>
      </c>
    </row>
    <row r="53" spans="1:30" ht="30" customHeight="1">
      <c r="A53" s="519"/>
      <c r="B53" s="520"/>
      <c r="C53" s="520"/>
      <c r="D53" s="520"/>
      <c r="E53" s="520"/>
      <c r="F53" s="520"/>
      <c r="G53" s="520"/>
      <c r="H53" s="520"/>
      <c r="I53" s="520"/>
      <c r="J53" s="188"/>
      <c r="V53" s="85" t="s">
        <v>52</v>
      </c>
    </row>
    <row r="54" spans="1:30" ht="30" customHeight="1">
      <c r="A54" s="519"/>
      <c r="B54" s="520"/>
      <c r="C54" s="520"/>
      <c r="D54" s="520"/>
      <c r="E54" s="520"/>
      <c r="F54" s="520"/>
      <c r="G54" s="520"/>
      <c r="H54" s="520"/>
      <c r="I54" s="520"/>
      <c r="J54" s="188"/>
      <c r="V54" s="85" t="s">
        <v>53</v>
      </c>
    </row>
    <row r="55" spans="1:30" ht="30" customHeight="1">
      <c r="A55" s="519"/>
      <c r="B55" s="520"/>
      <c r="C55" s="520"/>
      <c r="D55" s="520"/>
      <c r="E55" s="520"/>
      <c r="F55" s="520"/>
      <c r="G55" s="520"/>
      <c r="H55" s="520"/>
      <c r="I55" s="520"/>
      <c r="J55" s="188"/>
      <c r="V55" s="85" t="s">
        <v>54</v>
      </c>
    </row>
    <row r="56" spans="1:30" ht="30" customHeight="1">
      <c r="A56" s="519"/>
      <c r="B56" s="520"/>
      <c r="C56" s="520"/>
      <c r="D56" s="520"/>
      <c r="E56" s="520"/>
      <c r="F56" s="520"/>
      <c r="G56" s="520"/>
      <c r="H56" s="520"/>
      <c r="I56" s="520"/>
      <c r="J56" s="188"/>
      <c r="V56" s="85" t="s">
        <v>55</v>
      </c>
    </row>
    <row r="57" spans="1:30" ht="30" customHeight="1">
      <c r="A57" s="519"/>
      <c r="B57" s="520"/>
      <c r="C57" s="520"/>
      <c r="D57" s="520"/>
      <c r="E57" s="520"/>
      <c r="F57" s="520"/>
      <c r="G57" s="520"/>
      <c r="H57" s="520"/>
      <c r="I57" s="520"/>
      <c r="J57" s="188"/>
      <c r="V57" s="85" t="s">
        <v>56</v>
      </c>
    </row>
    <row r="58" spans="1:30" ht="30" customHeight="1">
      <c r="A58" s="519"/>
      <c r="B58" s="520"/>
      <c r="C58" s="520"/>
      <c r="D58" s="520"/>
      <c r="E58" s="520"/>
      <c r="F58" s="520"/>
      <c r="G58" s="520"/>
      <c r="H58" s="520"/>
      <c r="I58" s="520"/>
      <c r="J58" s="188"/>
      <c r="V58" s="85" t="s">
        <v>57</v>
      </c>
    </row>
    <row r="59" spans="1:30" ht="30" customHeight="1">
      <c r="A59" s="519"/>
      <c r="B59" s="520"/>
      <c r="C59" s="520"/>
      <c r="D59" s="520"/>
      <c r="E59" s="520"/>
      <c r="F59" s="520"/>
      <c r="G59" s="520"/>
      <c r="H59" s="520"/>
      <c r="I59" s="520"/>
      <c r="J59" s="188"/>
      <c r="V59" s="85" t="s">
        <v>58</v>
      </c>
    </row>
    <row r="60" spans="1:30" ht="30" customHeight="1">
      <c r="A60" s="519"/>
      <c r="B60" s="520"/>
      <c r="C60" s="520"/>
      <c r="D60" s="520"/>
      <c r="E60" s="520"/>
      <c r="F60" s="520"/>
      <c r="G60" s="520"/>
      <c r="H60" s="520"/>
      <c r="I60" s="520"/>
      <c r="J60" s="188"/>
      <c r="V60" s="85" t="s">
        <v>59</v>
      </c>
    </row>
    <row r="61" spans="1:30" ht="30" customHeight="1">
      <c r="A61" s="519"/>
      <c r="B61" s="520"/>
      <c r="C61" s="520"/>
      <c r="D61" s="520"/>
      <c r="E61" s="520"/>
      <c r="F61" s="520"/>
      <c r="G61" s="520"/>
      <c r="H61" s="520"/>
      <c r="I61" s="520"/>
      <c r="J61" s="188"/>
      <c r="V61" s="85" t="s">
        <v>60</v>
      </c>
      <c r="AD61" s="53" t="s">
        <v>104</v>
      </c>
    </row>
    <row r="62" spans="1:30" ht="15">
      <c r="V62" s="85" t="s">
        <v>61</v>
      </c>
      <c r="AD62" s="54" t="s">
        <v>72</v>
      </c>
    </row>
    <row r="63" spans="1:30" ht="15">
      <c r="A63" s="11"/>
      <c r="V63" s="85" t="s">
        <v>62</v>
      </c>
      <c r="AD63" s="54" t="s">
        <v>73</v>
      </c>
    </row>
    <row r="64" spans="1:30" ht="15">
      <c r="A64" s="52"/>
      <c r="V64" s="85" t="s">
        <v>63</v>
      </c>
      <c r="AD64" s="54" t="s">
        <v>74</v>
      </c>
    </row>
    <row r="65" spans="1:30" ht="15">
      <c r="A65" s="52"/>
      <c r="AD65" s="54" t="s">
        <v>75</v>
      </c>
    </row>
    <row r="66" spans="1:30" ht="15">
      <c r="A66" s="52"/>
      <c r="AD66" s="54" t="s">
        <v>76</v>
      </c>
    </row>
    <row r="67" spans="1:30" ht="15">
      <c r="A67" s="52"/>
      <c r="AD67" s="54" t="s">
        <v>77</v>
      </c>
    </row>
    <row r="68" spans="1:30" ht="15">
      <c r="A68" s="52"/>
      <c r="AD68" s="54" t="s">
        <v>78</v>
      </c>
    </row>
    <row r="69" spans="1:30" ht="15">
      <c r="A69" s="52"/>
      <c r="AD69" s="54" t="s">
        <v>79</v>
      </c>
    </row>
    <row r="70" spans="1:30" ht="15">
      <c r="A70" s="52"/>
      <c r="AD70" s="54" t="s">
        <v>80</v>
      </c>
    </row>
    <row r="71" spans="1:30" ht="15">
      <c r="A71" s="52"/>
      <c r="AD71" s="54" t="s">
        <v>81</v>
      </c>
    </row>
    <row r="72" spans="1:30" ht="15">
      <c r="A72" s="52"/>
      <c r="AD72" s="54" t="s">
        <v>82</v>
      </c>
    </row>
    <row r="73" spans="1:30" ht="15">
      <c r="A73" s="52"/>
      <c r="AD73" s="54" t="s">
        <v>83</v>
      </c>
    </row>
    <row r="74" spans="1:30" ht="15">
      <c r="A74" s="52"/>
      <c r="AD74" s="54" t="s">
        <v>84</v>
      </c>
    </row>
    <row r="75" spans="1:30" ht="15">
      <c r="A75" s="52"/>
      <c r="AD75" s="55" t="s">
        <v>69</v>
      </c>
    </row>
    <row r="76" spans="1:30" ht="15">
      <c r="A76" s="52"/>
      <c r="AD76" s="54" t="s">
        <v>85</v>
      </c>
    </row>
    <row r="77" spans="1:30" ht="15">
      <c r="A77" s="52"/>
      <c r="AD77" s="54" t="s">
        <v>86</v>
      </c>
    </row>
    <row r="78" spans="1:30" ht="15">
      <c r="A78" s="52"/>
      <c r="AD78" s="54" t="s">
        <v>87</v>
      </c>
    </row>
    <row r="79" spans="1:30" ht="15">
      <c r="A79" s="52"/>
      <c r="AD79" s="55" t="s">
        <v>70</v>
      </c>
    </row>
    <row r="80" spans="1:30" ht="15">
      <c r="A80" s="52"/>
      <c r="AD80" s="54" t="s">
        <v>88</v>
      </c>
    </row>
    <row r="81" spans="1:30" ht="15">
      <c r="A81" s="52"/>
      <c r="AD81" s="54" t="s">
        <v>89</v>
      </c>
    </row>
    <row r="82" spans="1:30" ht="15">
      <c r="A82" s="52"/>
      <c r="AD82" s="54" t="s">
        <v>90</v>
      </c>
    </row>
    <row r="83" spans="1:30" ht="15">
      <c r="A83" s="52"/>
      <c r="AD83" s="54" t="s">
        <v>91</v>
      </c>
    </row>
    <row r="84" spans="1:30" ht="15">
      <c r="A84" s="52"/>
      <c r="AD84" s="54" t="s">
        <v>92</v>
      </c>
    </row>
    <row r="85" spans="1:30" ht="15">
      <c r="A85" s="52"/>
      <c r="AD85" s="54" t="s">
        <v>93</v>
      </c>
    </row>
    <row r="86" spans="1:30" ht="15">
      <c r="A86" s="52"/>
      <c r="AD86" s="54" t="s">
        <v>94</v>
      </c>
    </row>
    <row r="87" spans="1:30">
      <c r="A87" s="52"/>
    </row>
    <row r="88" spans="1:30">
      <c r="A88" s="52"/>
    </row>
    <row r="89" spans="1:30">
      <c r="A89" s="52"/>
    </row>
    <row r="90" spans="1:30">
      <c r="A90" s="52"/>
    </row>
    <row r="91" spans="1:30">
      <c r="A91" s="52"/>
    </row>
    <row r="92" spans="1:30">
      <c r="A92" s="52"/>
      <c r="K92" s="260"/>
    </row>
    <row r="93" spans="1:30">
      <c r="A93" s="52"/>
      <c r="K93" s="260"/>
    </row>
    <row r="94" spans="1:30">
      <c r="A94" s="52"/>
      <c r="K94" s="260"/>
    </row>
    <row r="95" spans="1:30">
      <c r="A95" s="52"/>
      <c r="K95" s="260"/>
    </row>
    <row r="96" spans="1:30">
      <c r="A96" s="52"/>
      <c r="K96" s="260"/>
    </row>
    <row r="97" spans="1:11">
      <c r="A97" s="52"/>
      <c r="K97" s="260"/>
    </row>
    <row r="98" spans="1:11">
      <c r="A98" s="52"/>
      <c r="K98" s="260"/>
    </row>
    <row r="99" spans="1:11">
      <c r="A99" s="52"/>
      <c r="K99" s="260"/>
    </row>
    <row r="100" spans="1:11">
      <c r="A100" s="52"/>
      <c r="K100" s="260"/>
    </row>
    <row r="101" spans="1:11">
      <c r="A101" s="52"/>
      <c r="K101" s="260"/>
    </row>
    <row r="102" spans="1:11">
      <c r="A102" s="52"/>
      <c r="K102" s="260"/>
    </row>
    <row r="103" spans="1:11">
      <c r="A103" s="52"/>
    </row>
    <row r="104" spans="1:11">
      <c r="A104" s="52"/>
    </row>
    <row r="105" spans="1:11">
      <c r="A105" s="11"/>
    </row>
    <row r="108" spans="1:11" ht="15">
      <c r="A108" s="53" t="s">
        <v>104</v>
      </c>
    </row>
    <row r="109" spans="1:11" ht="15">
      <c r="A109" s="54" t="s">
        <v>159</v>
      </c>
    </row>
    <row r="110" spans="1:11" ht="15">
      <c r="A110" s="54" t="s">
        <v>160</v>
      </c>
    </row>
    <row r="111" spans="1:11" ht="15">
      <c r="A111" s="54" t="s">
        <v>161</v>
      </c>
    </row>
    <row r="112" spans="1:11" ht="15">
      <c r="A112" s="54" t="s">
        <v>162</v>
      </c>
    </row>
    <row r="113" spans="1:1" ht="15">
      <c r="A113" s="54" t="s">
        <v>163</v>
      </c>
    </row>
    <row r="114" spans="1:1" ht="15">
      <c r="A114" s="54" t="s">
        <v>164</v>
      </c>
    </row>
    <row r="115" spans="1:1" ht="15">
      <c r="A115" s="54" t="s">
        <v>165</v>
      </c>
    </row>
    <row r="116" spans="1:1" ht="15">
      <c r="A116" s="54" t="s">
        <v>324</v>
      </c>
    </row>
    <row r="117" spans="1:1" ht="15">
      <c r="A117" s="54" t="s">
        <v>167</v>
      </c>
    </row>
    <row r="118" spans="1:1" ht="15">
      <c r="A118" s="54" t="s">
        <v>168</v>
      </c>
    </row>
    <row r="119" spans="1:1" ht="15">
      <c r="A119" s="54" t="s">
        <v>169</v>
      </c>
    </row>
    <row r="120" spans="1:1" ht="15">
      <c r="A120" s="54" t="s">
        <v>316</v>
      </c>
    </row>
    <row r="121" spans="1:1" ht="15">
      <c r="A121" s="54" t="s">
        <v>171</v>
      </c>
    </row>
    <row r="122" spans="1:1" ht="15">
      <c r="A122" s="55" t="s">
        <v>69</v>
      </c>
    </row>
    <row r="123" spans="1:1" ht="15">
      <c r="A123" s="54" t="s">
        <v>172</v>
      </c>
    </row>
    <row r="124" spans="1:1" ht="15">
      <c r="A124" s="54" t="s">
        <v>196</v>
      </c>
    </row>
    <row r="125" spans="1:1" ht="15">
      <c r="A125" s="54" t="s">
        <v>197</v>
      </c>
    </row>
    <row r="126" spans="1:1" ht="15">
      <c r="A126" s="54" t="s">
        <v>198</v>
      </c>
    </row>
    <row r="127" spans="1:1" ht="15">
      <c r="A127" s="54" t="s">
        <v>199</v>
      </c>
    </row>
    <row r="128" spans="1:1" ht="15">
      <c r="A128" s="55" t="s">
        <v>70</v>
      </c>
    </row>
    <row r="129" spans="1:1" ht="15">
      <c r="A129" s="54" t="s">
        <v>173</v>
      </c>
    </row>
    <row r="130" spans="1:1" ht="15">
      <c r="A130" s="54" t="s">
        <v>174</v>
      </c>
    </row>
    <row r="131" spans="1:1" ht="15">
      <c r="A131" s="54" t="s">
        <v>175</v>
      </c>
    </row>
    <row r="132" spans="1:1" ht="15">
      <c r="A132" s="54" t="s">
        <v>176</v>
      </c>
    </row>
    <row r="133" spans="1:1" ht="15">
      <c r="A133" s="54" t="s">
        <v>157</v>
      </c>
    </row>
    <row r="134" spans="1:1" ht="15">
      <c r="A134" s="54" t="s">
        <v>318</v>
      </c>
    </row>
    <row r="135" spans="1:1" ht="15">
      <c r="A135" s="279" t="s">
        <v>317</v>
      </c>
    </row>
    <row r="136" spans="1:1" ht="15">
      <c r="A136" s="54" t="s">
        <v>158</v>
      </c>
    </row>
    <row r="137" spans="1:1" ht="15">
      <c r="A137" s="279" t="s">
        <v>322</v>
      </c>
    </row>
    <row r="138" spans="1:1" ht="15">
      <c r="A138" s="54" t="s">
        <v>179</v>
      </c>
    </row>
    <row r="139" spans="1:1" ht="15">
      <c r="A139" s="54" t="s">
        <v>180</v>
      </c>
    </row>
    <row r="140" spans="1:1" ht="15">
      <c r="A140" s="55" t="s">
        <v>71</v>
      </c>
    </row>
    <row r="141" spans="1:1" ht="15">
      <c r="A141" s="54" t="s">
        <v>181</v>
      </c>
    </row>
    <row r="142" spans="1:1" ht="15">
      <c r="A142" s="54" t="s">
        <v>319</v>
      </c>
    </row>
    <row r="143" spans="1:1" ht="15">
      <c r="A143" s="54" t="s">
        <v>320</v>
      </c>
    </row>
    <row r="144" spans="1:1" ht="15">
      <c r="A144" s="54" t="s">
        <v>321</v>
      </c>
    </row>
    <row r="145" spans="1:1" ht="15">
      <c r="A145" s="54" t="s">
        <v>185</v>
      </c>
    </row>
    <row r="146" spans="1:1" ht="15">
      <c r="A146" s="54" t="s">
        <v>186</v>
      </c>
    </row>
    <row r="147" spans="1:1" ht="15">
      <c r="A147" s="54" t="s">
        <v>187</v>
      </c>
    </row>
    <row r="148" spans="1:1" ht="15">
      <c r="A148" s="54" t="s">
        <v>188</v>
      </c>
    </row>
    <row r="149" spans="1:1" ht="15">
      <c r="A149" s="54" t="s">
        <v>189</v>
      </c>
    </row>
    <row r="150" spans="1:1" ht="15">
      <c r="A150" s="54" t="s">
        <v>190</v>
      </c>
    </row>
    <row r="151" spans="1:1" ht="15">
      <c r="A151" s="54" t="s">
        <v>191</v>
      </c>
    </row>
    <row r="152" spans="1:1" ht="15">
      <c r="A152" s="54" t="s">
        <v>325</v>
      </c>
    </row>
    <row r="153" spans="1:1" ht="15">
      <c r="A153" s="54" t="s">
        <v>323</v>
      </c>
    </row>
    <row r="154" spans="1:1" ht="15">
      <c r="A154" s="54" t="s">
        <v>194</v>
      </c>
    </row>
    <row r="155" spans="1:1" ht="15">
      <c r="A155" s="54" t="s">
        <v>195</v>
      </c>
    </row>
  </sheetData>
  <sheetProtection password="CC5E" sheet="1" formatRows="0"/>
  <dataConsolidate/>
  <mergeCells count="86">
    <mergeCell ref="G32:I32"/>
    <mergeCell ref="A29:B29"/>
    <mergeCell ref="P34:X34"/>
    <mergeCell ref="A30:B30"/>
    <mergeCell ref="A31:B31"/>
    <mergeCell ref="C29:I29"/>
    <mergeCell ref="C30:I30"/>
    <mergeCell ref="C31:I31"/>
    <mergeCell ref="A33:I33"/>
    <mergeCell ref="A32:B32"/>
    <mergeCell ref="C32:F32"/>
    <mergeCell ref="C19:I19"/>
    <mergeCell ref="H1:I1"/>
    <mergeCell ref="A38:I38"/>
    <mergeCell ref="A37:I37"/>
    <mergeCell ref="A35:I35"/>
    <mergeCell ref="A27:I27"/>
    <mergeCell ref="A12:I12"/>
    <mergeCell ref="A34:I34"/>
    <mergeCell ref="A28:B28"/>
    <mergeCell ref="C28:I28"/>
    <mergeCell ref="P12:W12"/>
    <mergeCell ref="P13:W13"/>
    <mergeCell ref="P14:W14"/>
    <mergeCell ref="P15:W15"/>
    <mergeCell ref="C16:I16"/>
    <mergeCell ref="C17:I17"/>
    <mergeCell ref="C21:I21"/>
    <mergeCell ref="A26:I26"/>
    <mergeCell ref="C25:I25"/>
    <mergeCell ref="A24:B24"/>
    <mergeCell ref="A22:B22"/>
    <mergeCell ref="C22:I22"/>
    <mergeCell ref="C23:I23"/>
    <mergeCell ref="C24:I24"/>
    <mergeCell ref="A17:B17"/>
    <mergeCell ref="A18:B18"/>
    <mergeCell ref="C18:I18"/>
    <mergeCell ref="A21:B21"/>
    <mergeCell ref="C20:I20"/>
    <mergeCell ref="A25:B25"/>
    <mergeCell ref="A13:I13"/>
    <mergeCell ref="A14:B14"/>
    <mergeCell ref="C14:I14"/>
    <mergeCell ref="C15:I15"/>
    <mergeCell ref="A3:I3"/>
    <mergeCell ref="A4:F4"/>
    <mergeCell ref="A6:I6"/>
    <mergeCell ref="A7:I7"/>
    <mergeCell ref="A5:I5"/>
    <mergeCell ref="A42:I42"/>
    <mergeCell ref="A43:I43"/>
    <mergeCell ref="A40:I40"/>
    <mergeCell ref="A41:I41"/>
    <mergeCell ref="A16:B16"/>
    <mergeCell ref="G4:I4"/>
    <mergeCell ref="A8:I8"/>
    <mergeCell ref="A39:I39"/>
    <mergeCell ref="A15:B15"/>
    <mergeCell ref="A19:B19"/>
    <mergeCell ref="A20:B20"/>
    <mergeCell ref="A9:I9"/>
    <mergeCell ref="A23:B23"/>
    <mergeCell ref="A10:I10"/>
    <mergeCell ref="A59:I59"/>
    <mergeCell ref="A47:I47"/>
    <mergeCell ref="A57:I57"/>
    <mergeCell ref="A54:I54"/>
    <mergeCell ref="A56:I56"/>
    <mergeCell ref="A50:I50"/>
    <mergeCell ref="A51:I51"/>
    <mergeCell ref="A46:I46"/>
    <mergeCell ref="A58:I58"/>
    <mergeCell ref="A55:I55"/>
    <mergeCell ref="A44:I44"/>
    <mergeCell ref="A45:I45"/>
    <mergeCell ref="A1:G1"/>
    <mergeCell ref="A2:G2"/>
    <mergeCell ref="A60:I60"/>
    <mergeCell ref="A61:I61"/>
    <mergeCell ref="H2:I2"/>
    <mergeCell ref="A53:I53"/>
    <mergeCell ref="A36:I36"/>
    <mergeCell ref="A48:I48"/>
    <mergeCell ref="A49:I49"/>
    <mergeCell ref="A52:I52"/>
  </mergeCells>
  <phoneticPr fontId="0" type="noConversion"/>
  <dataValidations count="3">
    <dataValidation type="list" allowBlank="1" showInputMessage="1" showErrorMessage="1" sqref="A47:I61">
      <formula1>$A$108:$A$155</formula1>
    </dataValidation>
    <dataValidation type="list" allowBlank="1" showInputMessage="1" showErrorMessage="1" sqref="A10:I10">
      <formula1>$P$17:$P$20</formula1>
    </dataValidation>
    <dataValidation type="list" allowBlank="1" showInputMessage="1" showErrorMessage="1" sqref="C28:I28">
      <formula1>$V$48:$V$64</formula1>
    </dataValidation>
  </dataValidations>
  <pageMargins left="0.9055118110236221" right="0.11811023622047245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B135"/>
  <sheetViews>
    <sheetView topLeftCell="A13" workbookViewId="0">
      <selection activeCell="K1" sqref="K1:AZ65536"/>
    </sheetView>
  </sheetViews>
  <sheetFormatPr defaultRowHeight="15"/>
  <cols>
    <col min="1" max="1" width="12.28515625" style="1" customWidth="1"/>
    <col min="2" max="2" width="9.140625" style="1"/>
    <col min="3" max="3" width="7.140625" style="1" customWidth="1"/>
    <col min="4" max="4" width="12.85546875" style="1" customWidth="1"/>
    <col min="5" max="5" width="9.85546875" style="1" customWidth="1"/>
    <col min="6" max="6" width="23.7109375" style="1" customWidth="1"/>
    <col min="7" max="9" width="7.7109375" style="1" customWidth="1"/>
    <col min="10" max="10" width="5.28515625" style="231" customWidth="1"/>
    <col min="11" max="18" width="11.42578125" style="1" hidden="1" customWidth="1"/>
    <col min="19" max="20" width="11" style="1" hidden="1" customWidth="1"/>
    <col min="21" max="21" width="11.140625" style="1" hidden="1" customWidth="1"/>
    <col min="22" max="22" width="3" style="1" hidden="1" customWidth="1"/>
    <col min="23" max="23" width="6.5703125" style="1" hidden="1" customWidth="1"/>
    <col min="24" max="24" width="3.28515625" style="1" hidden="1" customWidth="1"/>
    <col min="25" max="25" width="6.85546875" style="1" hidden="1" customWidth="1"/>
    <col min="26" max="26" width="2.85546875" style="1" hidden="1" customWidth="1"/>
    <col min="27" max="27" width="9.140625" style="1" hidden="1" customWidth="1"/>
    <col min="28" max="28" width="3" style="1" hidden="1" customWidth="1"/>
    <col min="29" max="29" width="9.140625" style="1" hidden="1" customWidth="1"/>
    <col min="30" max="30" width="2.5703125" style="1" hidden="1" customWidth="1"/>
    <col min="31" max="31" width="9.140625" style="1" hidden="1" customWidth="1"/>
    <col min="32" max="32" width="2.7109375" style="1" hidden="1" customWidth="1"/>
    <col min="33" max="33" width="9.140625" style="1" hidden="1" customWidth="1"/>
    <col min="34" max="34" width="2.7109375" style="1" hidden="1" customWidth="1"/>
    <col min="35" max="52" width="9.140625" style="1" hidden="1" customWidth="1"/>
    <col min="53" max="16384" width="9.140625" style="1"/>
  </cols>
  <sheetData>
    <row r="1" spans="1:20">
      <c r="A1" s="635" t="s">
        <v>143</v>
      </c>
      <c r="B1" s="636"/>
      <c r="C1" s="636"/>
      <c r="D1" s="636"/>
      <c r="E1" s="636"/>
      <c r="F1" s="636"/>
      <c r="G1" s="636"/>
      <c r="H1" s="634" t="s">
        <v>156</v>
      </c>
      <c r="I1" s="634"/>
    </row>
    <row r="2" spans="1:20" ht="21">
      <c r="A2" s="637" t="str">
        <f>IF(S8=0,"","Kosztorys zawiera błędy")</f>
        <v/>
      </c>
      <c r="B2" s="638"/>
      <c r="C2" s="638"/>
      <c r="D2" s="638"/>
      <c r="E2" s="638"/>
      <c r="F2" s="638"/>
      <c r="G2" s="638"/>
      <c r="H2" s="639" t="str">
        <f>IF(Planowanie!H44="","Wersja pierwotna",Planowanie!H44)</f>
        <v>Wersja pierwotna</v>
      </c>
      <c r="I2" s="639"/>
    </row>
    <row r="3" spans="1:20" ht="15.75">
      <c r="A3" s="640" t="s">
        <v>212</v>
      </c>
      <c r="B3" s="641"/>
      <c r="C3" s="641"/>
      <c r="D3" s="641"/>
      <c r="E3" s="226">
        <f>Planowanie!B26</f>
        <v>0</v>
      </c>
      <c r="F3" s="642"/>
      <c r="G3" s="642"/>
      <c r="H3" s="642"/>
      <c r="I3" s="643"/>
      <c r="K3" s="2"/>
    </row>
    <row r="4" spans="1:20">
      <c r="A4" s="635" t="s">
        <v>12</v>
      </c>
      <c r="B4" s="636"/>
      <c r="C4" s="636"/>
      <c r="D4" s="636"/>
      <c r="E4" s="636"/>
      <c r="F4" s="636"/>
      <c r="G4" s="636"/>
      <c r="H4" s="636"/>
      <c r="I4" s="636"/>
    </row>
    <row r="5" spans="1:20" ht="29.25" customHeight="1">
      <c r="A5" s="644">
        <f>Planowanie!B22</f>
        <v>0</v>
      </c>
      <c r="B5" s="645"/>
      <c r="C5" s="645"/>
      <c r="D5" s="645"/>
      <c r="E5" s="645"/>
      <c r="F5" s="645"/>
      <c r="G5" s="645"/>
      <c r="H5" s="645"/>
      <c r="I5" s="646"/>
    </row>
    <row r="6" spans="1:20" s="44" customFormat="1">
      <c r="A6" s="583" t="s">
        <v>248</v>
      </c>
      <c r="B6" s="584"/>
      <c r="C6" s="584"/>
      <c r="D6" s="584"/>
      <c r="E6" s="584"/>
      <c r="F6" s="585"/>
      <c r="G6" s="227">
        <f>SUM(G32:G71)</f>
        <v>0</v>
      </c>
      <c r="H6" s="227">
        <f>SUM(H32:H71)</f>
        <v>0</v>
      </c>
      <c r="I6" s="227">
        <f>SUM(I32:I71)</f>
        <v>0</v>
      </c>
      <c r="J6" s="232"/>
    </row>
    <row r="7" spans="1:20" s="44" customFormat="1" ht="3" customHeight="1">
      <c r="A7" s="586"/>
      <c r="B7" s="587"/>
      <c r="C7" s="587"/>
      <c r="D7" s="587"/>
      <c r="E7" s="587"/>
      <c r="F7" s="587"/>
      <c r="G7" s="587"/>
      <c r="H7" s="587"/>
      <c r="I7" s="588"/>
      <c r="J7" s="233"/>
    </row>
    <row r="8" spans="1:20" s="44" customFormat="1" ht="15.75" thickBot="1">
      <c r="A8" s="589" t="s">
        <v>290</v>
      </c>
      <c r="B8" s="590"/>
      <c r="C8" s="590"/>
      <c r="D8" s="590"/>
      <c r="E8" s="590"/>
      <c r="F8" s="590"/>
      <c r="G8" s="590"/>
      <c r="H8" s="590"/>
      <c r="I8" s="208">
        <f>E3</f>
        <v>0</v>
      </c>
      <c r="J8" s="233"/>
      <c r="S8" s="209">
        <f>SUM(S9:S71)</f>
        <v>0</v>
      </c>
      <c r="T8" s="209"/>
    </row>
    <row r="9" spans="1:20" s="44" customFormat="1" ht="13.5" customHeight="1" thickTop="1">
      <c r="A9" s="591" t="str">
        <f>IF(W73&gt;0,"Wpisz liczbę asystentów edukacji romskiej zatrudnionych z Programu (w całości lub części)","nie dotyczy")</f>
        <v>nie dotyczy</v>
      </c>
      <c r="B9" s="592"/>
      <c r="C9" s="592"/>
      <c r="D9" s="592"/>
      <c r="E9" s="592"/>
      <c r="F9" s="592"/>
      <c r="G9" s="592"/>
      <c r="H9" s="592"/>
      <c r="I9" s="210"/>
      <c r="J9" s="232" t="str">
        <f>IF(S9=0,"","błąd")</f>
        <v/>
      </c>
      <c r="N9" s="44" t="b">
        <f t="shared" ref="N9:N17" si="0">AND(A9="nie dotyczy",I9=0)</f>
        <v>1</v>
      </c>
      <c r="O9" s="44">
        <f t="shared" ref="O9:O17" si="1">IF(A9="nie dotyczy",0,1)</f>
        <v>0</v>
      </c>
      <c r="P9" s="44" t="b">
        <f>AND(O9=1,I9&gt;0)</f>
        <v>0</v>
      </c>
      <c r="Q9" s="44" t="b">
        <f>OR(N9=TRUE,P9=TRUE)</f>
        <v>1</v>
      </c>
      <c r="S9" s="44">
        <f>IF(Q9=TRUE,0,1)</f>
        <v>0</v>
      </c>
    </row>
    <row r="10" spans="1:20" s="44" customFormat="1" ht="13.5" customHeight="1">
      <c r="A10" s="581" t="str">
        <f>IF(AA73&gt;0,"Wpisz liczbę liczbę uczniów wyposażonych w wyprawki szkolne w ramach Programu","nie dotyczy")</f>
        <v>nie dotyczy</v>
      </c>
      <c r="B10" s="582"/>
      <c r="C10" s="582"/>
      <c r="D10" s="582"/>
      <c r="E10" s="582"/>
      <c r="F10" s="582"/>
      <c r="G10" s="582"/>
      <c r="H10" s="582"/>
      <c r="I10" s="210"/>
      <c r="J10" s="232" t="str">
        <f t="shared" ref="J10:J17" si="2">IF(S10=0,"","błąd")</f>
        <v/>
      </c>
      <c r="N10" s="44" t="b">
        <f t="shared" si="0"/>
        <v>1</v>
      </c>
      <c r="O10" s="44">
        <f t="shared" si="1"/>
        <v>0</v>
      </c>
      <c r="P10" s="44" t="b">
        <f t="shared" ref="P10:P17" si="3">AND(O10=1,I10&gt;0)</f>
        <v>0</v>
      </c>
      <c r="Q10" s="44" t="b">
        <f t="shared" ref="Q10:Q17" si="4">OR(N10=TRUE,P10=TRUE)</f>
        <v>1</v>
      </c>
      <c r="S10" s="44">
        <f t="shared" ref="S10:S17" si="5">IF(Q10=TRUE,0,1)</f>
        <v>0</v>
      </c>
    </row>
    <row r="11" spans="1:20" s="44" customFormat="1" ht="13.5" customHeight="1">
      <c r="A11" s="581" t="str">
        <f>IF(AC73&gt;0,"Wpisz liczbę dzieci, które skorzystają z dopłat do edukacji przedszkolnej w ramach Programu","nie dotyczy")</f>
        <v>nie dotyczy</v>
      </c>
      <c r="B11" s="582"/>
      <c r="C11" s="582"/>
      <c r="D11" s="582"/>
      <c r="E11" s="582"/>
      <c r="F11" s="582"/>
      <c r="G11" s="582"/>
      <c r="H11" s="582"/>
      <c r="I11" s="210"/>
      <c r="J11" s="232" t="str">
        <f t="shared" si="2"/>
        <v/>
      </c>
      <c r="N11" s="44" t="b">
        <f t="shared" si="0"/>
        <v>1</v>
      </c>
      <c r="O11" s="44">
        <f t="shared" si="1"/>
        <v>0</v>
      </c>
      <c r="P11" s="44" t="b">
        <f t="shared" si="3"/>
        <v>0</v>
      </c>
      <c r="Q11" s="44" t="b">
        <f t="shared" si="4"/>
        <v>1</v>
      </c>
      <c r="S11" s="44">
        <f t="shared" si="5"/>
        <v>0</v>
      </c>
    </row>
    <row r="12" spans="1:20" s="44" customFormat="1" ht="13.5" customHeight="1">
      <c r="A12" s="581" t="str">
        <f>IF(AE73&gt;0,"Wpisz liczbę dzieci biorących udział w zajęciach organizowanych w świetlicach i centrach integracyjnych","nie dotyczy")</f>
        <v>nie dotyczy</v>
      </c>
      <c r="B12" s="582"/>
      <c r="C12" s="582"/>
      <c r="D12" s="582"/>
      <c r="E12" s="582"/>
      <c r="F12" s="582"/>
      <c r="G12" s="582"/>
      <c r="H12" s="582"/>
      <c r="I12" s="210"/>
      <c r="J12" s="232" t="str">
        <f t="shared" si="2"/>
        <v/>
      </c>
      <c r="N12" s="44" t="b">
        <f t="shared" si="0"/>
        <v>1</v>
      </c>
      <c r="O12" s="44">
        <f t="shared" si="1"/>
        <v>0</v>
      </c>
      <c r="P12" s="44" t="b">
        <f t="shared" si="3"/>
        <v>0</v>
      </c>
      <c r="Q12" s="44" t="b">
        <f t="shared" si="4"/>
        <v>1</v>
      </c>
      <c r="S12" s="44">
        <f t="shared" si="5"/>
        <v>0</v>
      </c>
    </row>
    <row r="13" spans="1:20" s="44" customFormat="1" ht="13.5" customHeight="1">
      <c r="A13" s="581" t="str">
        <f>IF(U73&gt;0,"Wpisz liczbę zatrudnionych w ramach działań z Programu (romski personel świetlicy lub innej placówki edukacyjnej)","nie dotyczy")</f>
        <v>nie dotyczy</v>
      </c>
      <c r="B13" s="582"/>
      <c r="C13" s="582"/>
      <c r="D13" s="582"/>
      <c r="E13" s="582"/>
      <c r="F13" s="582"/>
      <c r="G13" s="582"/>
      <c r="H13" s="582"/>
      <c r="I13" s="210"/>
      <c r="J13" s="232" t="str">
        <f t="shared" si="2"/>
        <v/>
      </c>
      <c r="N13" s="44" t="b">
        <f t="shared" si="0"/>
        <v>1</v>
      </c>
      <c r="O13" s="44">
        <f t="shared" si="1"/>
        <v>0</v>
      </c>
      <c r="P13" s="44" t="b">
        <f t="shared" si="3"/>
        <v>0</v>
      </c>
      <c r="Q13" s="44" t="b">
        <f t="shared" si="4"/>
        <v>1</v>
      </c>
      <c r="S13" s="44">
        <f t="shared" si="5"/>
        <v>0</v>
      </c>
    </row>
    <row r="14" spans="1:20" s="44" customFormat="1" ht="13.5" customHeight="1">
      <c r="A14" s="581" t="str">
        <f>IF(T73&gt;0,"Wpisz liczbę zatrudnionych w ramach działań z Programu w mieszkalnictwie","nie dotyczy")</f>
        <v>nie dotyczy</v>
      </c>
      <c r="B14" s="582"/>
      <c r="C14" s="582"/>
      <c r="D14" s="582"/>
      <c r="E14" s="582"/>
      <c r="F14" s="582"/>
      <c r="G14" s="582"/>
      <c r="H14" s="582"/>
      <c r="I14" s="249"/>
      <c r="J14" s="232" t="str">
        <f t="shared" si="2"/>
        <v/>
      </c>
      <c r="N14" s="44" t="b">
        <f t="shared" si="0"/>
        <v>1</v>
      </c>
      <c r="O14" s="44">
        <f t="shared" si="1"/>
        <v>0</v>
      </c>
      <c r="P14" s="44" t="b">
        <f t="shared" si="3"/>
        <v>0</v>
      </c>
      <c r="Q14" s="44" t="b">
        <f t="shared" si="4"/>
        <v>1</v>
      </c>
      <c r="S14" s="44">
        <f t="shared" si="5"/>
        <v>0</v>
      </c>
    </row>
    <row r="15" spans="1:20" s="44" customFormat="1" ht="13.5" customHeight="1">
      <c r="A15" s="581" t="str">
        <f>IF(AG73&gt;0,"Wpisz liczbę korzystających z innych form zatrudnienia w ramach działań Programu z wyłączeniem edukacjI","nie dotyczy")</f>
        <v>nie dotyczy</v>
      </c>
      <c r="B15" s="582"/>
      <c r="C15" s="582"/>
      <c r="D15" s="582"/>
      <c r="E15" s="582"/>
      <c r="F15" s="582"/>
      <c r="G15" s="582"/>
      <c r="H15" s="582"/>
      <c r="I15" s="210"/>
      <c r="J15" s="232" t="str">
        <f t="shared" si="2"/>
        <v/>
      </c>
      <c r="N15" s="44" t="b">
        <f t="shared" si="0"/>
        <v>1</v>
      </c>
      <c r="O15" s="44">
        <f t="shared" si="1"/>
        <v>0</v>
      </c>
      <c r="P15" s="44" t="b">
        <f t="shared" si="3"/>
        <v>0</v>
      </c>
      <c r="Q15" s="44" t="b">
        <f t="shared" si="4"/>
        <v>1</v>
      </c>
      <c r="S15" s="44">
        <f t="shared" si="5"/>
        <v>0</v>
      </c>
    </row>
    <row r="16" spans="1:20" s="44" customFormat="1" ht="13.5" customHeight="1">
      <c r="A16" s="581" t="str">
        <f>IF(AI73&gt;0,"Wpisz liczbę korzystających z kursów i szkoleń podnoszących kwalifikacje zawodowe","nie dotyczy")</f>
        <v>nie dotyczy</v>
      </c>
      <c r="B16" s="582"/>
      <c r="C16" s="582"/>
      <c r="D16" s="582"/>
      <c r="E16" s="582"/>
      <c r="F16" s="582"/>
      <c r="G16" s="582"/>
      <c r="H16" s="582"/>
      <c r="I16" s="210"/>
      <c r="J16" s="232" t="str">
        <f t="shared" si="2"/>
        <v/>
      </c>
      <c r="N16" s="44" t="b">
        <f t="shared" si="0"/>
        <v>1</v>
      </c>
      <c r="O16" s="44">
        <f t="shared" si="1"/>
        <v>0</v>
      </c>
      <c r="P16" s="44" t="b">
        <f t="shared" si="3"/>
        <v>0</v>
      </c>
      <c r="Q16" s="44" t="b">
        <f t="shared" si="4"/>
        <v>1</v>
      </c>
      <c r="S16" s="44">
        <f t="shared" si="5"/>
        <v>0</v>
      </c>
    </row>
    <row r="17" spans="1:54" s="44" customFormat="1" ht="13.5" customHeight="1">
      <c r="A17" s="581" t="str">
        <f>IF(Y73&gt;0,"Wpisz liczbę objętych badaniami profilaktycznymi w tym szczepieniami ochronnymi","nie dotyczy")</f>
        <v>nie dotyczy</v>
      </c>
      <c r="B17" s="582"/>
      <c r="C17" s="582"/>
      <c r="D17" s="582"/>
      <c r="E17" s="582"/>
      <c r="F17" s="582"/>
      <c r="G17" s="582"/>
      <c r="H17" s="582"/>
      <c r="I17" s="210"/>
      <c r="J17" s="232" t="str">
        <f t="shared" si="2"/>
        <v/>
      </c>
      <c r="N17" s="44" t="b">
        <f t="shared" si="0"/>
        <v>1</v>
      </c>
      <c r="O17" s="44">
        <f t="shared" si="1"/>
        <v>0</v>
      </c>
      <c r="P17" s="44" t="b">
        <f t="shared" si="3"/>
        <v>0</v>
      </c>
      <c r="Q17" s="44" t="b">
        <f t="shared" si="4"/>
        <v>1</v>
      </c>
      <c r="S17" s="44">
        <f t="shared" si="5"/>
        <v>0</v>
      </c>
    </row>
    <row r="18" spans="1:54" s="44" customFormat="1" ht="3" customHeight="1">
      <c r="A18" s="596"/>
      <c r="B18" s="597"/>
      <c r="C18" s="597"/>
      <c r="D18" s="597"/>
      <c r="E18" s="597"/>
      <c r="F18" s="597"/>
      <c r="G18" s="597"/>
      <c r="H18" s="597"/>
      <c r="I18" s="598"/>
      <c r="J18" s="233"/>
    </row>
    <row r="19" spans="1:54" s="44" customFormat="1" ht="15.75" thickBot="1">
      <c r="A19" s="599" t="s">
        <v>283</v>
      </c>
      <c r="B19" s="600"/>
      <c r="C19" s="603" t="s">
        <v>221</v>
      </c>
      <c r="D19" s="604"/>
      <c r="E19" s="604"/>
      <c r="F19" s="604"/>
      <c r="G19" s="211" t="s">
        <v>284</v>
      </c>
      <c r="H19" s="211" t="s">
        <v>223</v>
      </c>
      <c r="I19" s="211" t="s">
        <v>225</v>
      </c>
      <c r="J19" s="233"/>
    </row>
    <row r="20" spans="1:54" s="214" customFormat="1" ht="12.95" customHeight="1" thickTop="1">
      <c r="A20" s="614" t="str">
        <f>IF(Planowanie!B24="edukacja",Planowanie!B24,"nie dotyczy")</f>
        <v>nie dotyczy</v>
      </c>
      <c r="B20" s="615"/>
      <c r="C20" s="617" t="str">
        <f>IF(W73&gt;0,W32,"nie dotyczy")</f>
        <v>nie dotyczy</v>
      </c>
      <c r="D20" s="618"/>
      <c r="E20" s="618"/>
      <c r="F20" s="618"/>
      <c r="G20" s="212">
        <f>W73</f>
        <v>0</v>
      </c>
      <c r="H20" s="213">
        <f t="shared" ref="H20:H28" si="6">I9</f>
        <v>0</v>
      </c>
      <c r="I20" s="212" t="str">
        <f>IF(H20=0,"",G20/H20)</f>
        <v/>
      </c>
      <c r="J20" s="234"/>
      <c r="BA20" s="215"/>
    </row>
    <row r="21" spans="1:54" s="44" customFormat="1" ht="12.95" customHeight="1">
      <c r="A21" s="616"/>
      <c r="B21" s="498"/>
      <c r="C21" s="594" t="str">
        <f>IF(AA73&gt;0,AA32,"nie dotyczy")</f>
        <v>nie dotyczy</v>
      </c>
      <c r="D21" s="595"/>
      <c r="E21" s="595"/>
      <c r="F21" s="595"/>
      <c r="G21" s="216">
        <f>AA73</f>
        <v>0</v>
      </c>
      <c r="H21" s="217">
        <f t="shared" si="6"/>
        <v>0</v>
      </c>
      <c r="I21" s="216" t="str">
        <f>IF(H21=0,"",G21/H21)</f>
        <v/>
      </c>
      <c r="J21" s="233"/>
      <c r="BA21" s="215"/>
      <c r="BB21" s="214"/>
    </row>
    <row r="22" spans="1:54" s="44" customFormat="1" ht="12.95" customHeight="1">
      <c r="A22" s="616"/>
      <c r="B22" s="498"/>
      <c r="C22" s="594" t="str">
        <f>IF(AC73&gt;0,AC32,"nie dotyczy")</f>
        <v>nie dotyczy</v>
      </c>
      <c r="D22" s="595"/>
      <c r="E22" s="595"/>
      <c r="F22" s="595"/>
      <c r="G22" s="216">
        <f>AC73</f>
        <v>0</v>
      </c>
      <c r="H22" s="217">
        <f t="shared" si="6"/>
        <v>0</v>
      </c>
      <c r="I22" s="216" t="str">
        <f>IF(H22=0,"",G22/H22)</f>
        <v/>
      </c>
      <c r="J22" s="233"/>
      <c r="BA22" s="215"/>
    </row>
    <row r="23" spans="1:54" s="44" customFormat="1" ht="12.95" customHeight="1">
      <c r="A23" s="616"/>
      <c r="B23" s="498"/>
      <c r="C23" s="594" t="str">
        <f>IF(AE73&gt;0,AE32,"nie dotyczy")</f>
        <v>nie dotyczy</v>
      </c>
      <c r="D23" s="595"/>
      <c r="E23" s="595"/>
      <c r="F23" s="595"/>
      <c r="G23" s="216">
        <f>AE73</f>
        <v>0</v>
      </c>
      <c r="H23" s="217">
        <f t="shared" si="6"/>
        <v>0</v>
      </c>
      <c r="I23" s="601" t="str">
        <f>IF(H23+H24=0,"",(G23+G24)/(H23+H24))</f>
        <v/>
      </c>
      <c r="J23" s="233"/>
      <c r="BA23" s="593"/>
    </row>
    <row r="24" spans="1:54" s="44" customFormat="1" ht="12.95" customHeight="1">
      <c r="A24" s="498"/>
      <c r="B24" s="498"/>
      <c r="C24" s="594" t="str">
        <f>IF(U73&gt;0,U32,"nie dotyczy")</f>
        <v>nie dotyczy</v>
      </c>
      <c r="D24" s="595"/>
      <c r="E24" s="595"/>
      <c r="F24" s="595"/>
      <c r="G24" s="216">
        <f>U73</f>
        <v>0</v>
      </c>
      <c r="H24" s="217">
        <f t="shared" si="6"/>
        <v>0</v>
      </c>
      <c r="I24" s="602"/>
      <c r="J24" s="233"/>
      <c r="BA24" s="593"/>
    </row>
    <row r="25" spans="1:54" s="44" customFormat="1" ht="12.95" customHeight="1">
      <c r="A25" s="619" t="str">
        <f>IF(Planowanie!B24="mieszkalnictwo",Planowanie!B24,"nie dotyczy")</f>
        <v>nie dotyczy</v>
      </c>
      <c r="B25" s="620"/>
      <c r="C25" s="594" t="str">
        <f>IF(T73&gt;0,T32,"nie dotyczy")</f>
        <v>nie dotyczy</v>
      </c>
      <c r="D25" s="595"/>
      <c r="E25" s="595"/>
      <c r="F25" s="595"/>
      <c r="G25" s="216">
        <f>T73</f>
        <v>0</v>
      </c>
      <c r="H25" s="217">
        <f t="shared" si="6"/>
        <v>0</v>
      </c>
      <c r="I25" s="216" t="str">
        <f>IF(H25=0,"",G25/H25)</f>
        <v/>
      </c>
      <c r="J25" s="233"/>
      <c r="BA25" s="215"/>
    </row>
    <row r="26" spans="1:54" s="44" customFormat="1" ht="12.95" customHeight="1">
      <c r="A26" s="605" t="str">
        <f>IF(Planowanie!B24="praca",Planowanie!B24,"nie dotyczy")</f>
        <v>nie dotyczy</v>
      </c>
      <c r="B26" s="606"/>
      <c r="C26" s="594" t="str">
        <f>IF(AG73&gt;0,AG32,"nie dotyczy")</f>
        <v>nie dotyczy</v>
      </c>
      <c r="D26" s="595"/>
      <c r="E26" s="595"/>
      <c r="F26" s="595"/>
      <c r="G26" s="216">
        <f>AG73</f>
        <v>0</v>
      </c>
      <c r="H26" s="217">
        <f t="shared" si="6"/>
        <v>0</v>
      </c>
      <c r="I26" s="216" t="str">
        <f>IF(H26=0,"",G26/H26)</f>
        <v/>
      </c>
      <c r="J26" s="233"/>
      <c r="BA26" s="215"/>
    </row>
    <row r="27" spans="1:54" s="44" customFormat="1" ht="12.95" customHeight="1">
      <c r="A27" s="606"/>
      <c r="B27" s="606"/>
      <c r="C27" s="594" t="str">
        <f>IF(AI73&gt;0,AI32,"nie dotyczy")</f>
        <v>nie dotyczy</v>
      </c>
      <c r="D27" s="595"/>
      <c r="E27" s="595"/>
      <c r="F27" s="595"/>
      <c r="G27" s="216">
        <f>AI73</f>
        <v>0</v>
      </c>
      <c r="H27" s="217">
        <f t="shared" si="6"/>
        <v>0</v>
      </c>
      <c r="I27" s="216" t="str">
        <f>IF(H27=0,"",G27/H27)</f>
        <v/>
      </c>
      <c r="J27" s="233"/>
      <c r="BA27" s="215"/>
    </row>
    <row r="28" spans="1:54" s="61" customFormat="1" ht="12.95" customHeight="1">
      <c r="A28" s="619" t="str">
        <f>IF(Planowanie!B24="zdrowie",Planowanie!B24,"nie dotyczy")</f>
        <v>nie dotyczy</v>
      </c>
      <c r="B28" s="620"/>
      <c r="C28" s="612" t="str">
        <f>IF(Y73&gt;0,Y32,"nie dotyczy")</f>
        <v>nie dotyczy</v>
      </c>
      <c r="D28" s="613"/>
      <c r="E28" s="613"/>
      <c r="F28" s="613"/>
      <c r="G28" s="216">
        <f>Y73</f>
        <v>0</v>
      </c>
      <c r="H28" s="217">
        <f t="shared" si="6"/>
        <v>0</v>
      </c>
      <c r="I28" s="216" t="str">
        <f>IF(H28=0,"",G28/H28)</f>
        <v/>
      </c>
      <c r="J28" s="233"/>
      <c r="BA28" s="230"/>
    </row>
    <row r="29" spans="1:54" s="44" customFormat="1" ht="3" customHeight="1">
      <c r="A29" s="586" t="s">
        <v>7</v>
      </c>
      <c r="B29" s="621"/>
      <c r="C29" s="621"/>
      <c r="D29" s="621"/>
      <c r="E29" s="621"/>
      <c r="F29" s="621"/>
      <c r="G29" s="621"/>
      <c r="H29" s="621"/>
      <c r="I29" s="622"/>
      <c r="J29" s="233"/>
    </row>
    <row r="30" spans="1:54" s="44" customFormat="1">
      <c r="A30" s="623"/>
      <c r="B30" s="624"/>
      <c r="C30" s="624"/>
      <c r="D30" s="624"/>
      <c r="E30" s="624"/>
      <c r="F30" s="624"/>
      <c r="G30" s="625" t="s">
        <v>138</v>
      </c>
      <c r="H30" s="626"/>
      <c r="I30" s="627"/>
      <c r="J30" s="233"/>
      <c r="AL30" s="79" t="s">
        <v>4</v>
      </c>
    </row>
    <row r="31" spans="1:54" s="44" customFormat="1" ht="16.5" customHeight="1" thickBot="1">
      <c r="A31" s="631" t="s">
        <v>221</v>
      </c>
      <c r="B31" s="629"/>
      <c r="C31" s="629"/>
      <c r="D31" s="628" t="s">
        <v>285</v>
      </c>
      <c r="E31" s="629"/>
      <c r="F31" s="630"/>
      <c r="G31" s="218" t="s">
        <v>222</v>
      </c>
      <c r="H31" s="218" t="s">
        <v>227</v>
      </c>
      <c r="I31" s="218" t="s">
        <v>228</v>
      </c>
      <c r="J31" s="233"/>
      <c r="AL31" s="79" t="s">
        <v>4</v>
      </c>
    </row>
    <row r="32" spans="1:54" s="2" customFormat="1" ht="27" customHeight="1" thickTop="1">
      <c r="A32" s="607"/>
      <c r="B32" s="608"/>
      <c r="C32" s="609"/>
      <c r="D32" s="610"/>
      <c r="E32" s="611"/>
      <c r="F32" s="611"/>
      <c r="G32" s="219"/>
      <c r="H32" s="219"/>
      <c r="I32" s="220">
        <f t="shared" ref="I32:I71" si="7">SUM(G32:H32)</f>
        <v>0</v>
      </c>
      <c r="J32" s="232" t="str">
        <f>IF(O32=TRUE,"","błąd")</f>
        <v/>
      </c>
      <c r="M32" s="2" t="b">
        <f>AND(A32&gt;0,D32&gt;0,I32&gt;0)</f>
        <v>0</v>
      </c>
      <c r="N32" s="2" t="b">
        <f>AND(A32=0,D32=0,I32=0)</f>
        <v>1</v>
      </c>
      <c r="O32" s="2" t="b">
        <f>OR(M32=TRUE,N32=TRUE)</f>
        <v>1</v>
      </c>
      <c r="S32" s="68">
        <f>IF(O32=TRUE,0,1)</f>
        <v>0</v>
      </c>
      <c r="T32" s="68" t="s">
        <v>292</v>
      </c>
      <c r="U32" s="68" t="s">
        <v>288</v>
      </c>
      <c r="V32" s="221"/>
      <c r="W32" s="221" t="s">
        <v>286</v>
      </c>
      <c r="X32" s="68"/>
      <c r="Y32" s="68" t="s">
        <v>326</v>
      </c>
      <c r="Z32" s="221"/>
      <c r="AA32" s="221" t="s">
        <v>21</v>
      </c>
      <c r="AB32" s="221"/>
      <c r="AC32" s="221" t="s">
        <v>15</v>
      </c>
      <c r="AD32" s="221"/>
      <c r="AE32" s="221" t="s">
        <v>289</v>
      </c>
      <c r="AF32" s="68"/>
      <c r="AG32" s="68" t="s">
        <v>287</v>
      </c>
      <c r="AH32" s="68"/>
      <c r="AI32" s="68" t="s">
        <v>136</v>
      </c>
      <c r="AL32" s="79" t="s">
        <v>4</v>
      </c>
      <c r="AP32" s="78" t="s">
        <v>36</v>
      </c>
    </row>
    <row r="33" spans="1:42" s="2" customFormat="1" ht="27" customHeight="1">
      <c r="A33" s="607"/>
      <c r="B33" s="608"/>
      <c r="C33" s="609"/>
      <c r="D33" s="610"/>
      <c r="E33" s="611"/>
      <c r="F33" s="611"/>
      <c r="G33" s="219"/>
      <c r="H33" s="219"/>
      <c r="I33" s="166">
        <f t="shared" si="7"/>
        <v>0</v>
      </c>
      <c r="J33" s="232" t="str">
        <f t="shared" ref="J33:J71" si="8">IF(O33=TRUE,"","błąd")</f>
        <v/>
      </c>
      <c r="M33" s="2" t="b">
        <f t="shared" ref="M33:M71" si="9">AND(A33&gt;0,D33&gt;0,I33&gt;0)</f>
        <v>0</v>
      </c>
      <c r="N33" s="2" t="b">
        <f t="shared" ref="N33:N71" si="10">AND(A33=0,D33=0,I33=0)</f>
        <v>1</v>
      </c>
      <c r="O33" s="2" t="b">
        <f t="shared" ref="O33:O71" si="11">OR(M33=TRUE,N33=TRUE)</f>
        <v>1</v>
      </c>
      <c r="S33" s="68">
        <f t="shared" ref="S33:S71" si="12">IF(O33=TRUE,0,1)</f>
        <v>0</v>
      </c>
      <c r="T33" s="223" t="str">
        <f>IF(A32="Tworzenie miejsc pracy (mieszkalnictwo)",I32,"")</f>
        <v/>
      </c>
      <c r="U33" s="223" t="str">
        <f>IF(A32="Romski personel świetlic i centrów integracyjnych",I32,"")</f>
        <v/>
      </c>
      <c r="V33" s="86"/>
      <c r="W33" s="223" t="str">
        <f>IF(A32="Asystent Edukacji Romskiej (zatrudniony ze środków rezerwy celowej)",I32,"")</f>
        <v/>
      </c>
      <c r="X33" s="86"/>
      <c r="Y33" s="223" t="str">
        <f>IF(A32="Diagnostyka, profilaktyka zdrowotna w tym szczepienia",I32,"")</f>
        <v/>
      </c>
      <c r="Z33" s="86"/>
      <c r="AA33" s="223" t="str">
        <f>IF(A32="wyprawka szkolna",I32,"")</f>
        <v/>
      </c>
      <c r="AB33" s="86"/>
      <c r="AC33" s="223" t="str">
        <f>IF(A32="edukacja przedszkolna",I32,"")</f>
        <v/>
      </c>
      <c r="AD33" s="86"/>
      <c r="AE33" s="223" t="str">
        <f>IF(A32="Świetlice i centra integracyjne (działalność)",I32,"")</f>
        <v/>
      </c>
      <c r="AF33" s="87"/>
      <c r="AG33" s="223" t="str">
        <f>IF(A32="Tworzenie miejsc pracy (z wyłączeniem zadań z edukacji i mieszkalnictwa)",I32,"")</f>
        <v/>
      </c>
      <c r="AH33" s="87"/>
      <c r="AI33" s="223" t="str">
        <f>IF(A32="kursy, szkolenia",I32,"")</f>
        <v/>
      </c>
      <c r="AL33" s="49" t="s">
        <v>230</v>
      </c>
      <c r="AP33" s="78" t="s">
        <v>38</v>
      </c>
    </row>
    <row r="34" spans="1:42" s="2" customFormat="1" ht="27" customHeight="1">
      <c r="A34" s="607"/>
      <c r="B34" s="608"/>
      <c r="C34" s="609"/>
      <c r="D34" s="610"/>
      <c r="E34" s="611"/>
      <c r="F34" s="611"/>
      <c r="G34" s="219"/>
      <c r="H34" s="219"/>
      <c r="I34" s="166">
        <f t="shared" si="7"/>
        <v>0</v>
      </c>
      <c r="J34" s="232" t="str">
        <f t="shared" si="8"/>
        <v/>
      </c>
      <c r="M34" s="2" t="b">
        <f t="shared" si="9"/>
        <v>0</v>
      </c>
      <c r="N34" s="2" t="b">
        <f t="shared" si="10"/>
        <v>1</v>
      </c>
      <c r="O34" s="2" t="b">
        <f t="shared" si="11"/>
        <v>1</v>
      </c>
      <c r="S34" s="68">
        <f t="shared" si="12"/>
        <v>0</v>
      </c>
      <c r="T34" s="223" t="str">
        <f t="shared" ref="T34:T72" si="13">IF(A33="Tworzenie miejsc pracy (mieszkalnictwo)",I33,"")</f>
        <v/>
      </c>
      <c r="U34" s="223" t="str">
        <f t="shared" ref="U34:U72" si="14">IF(A33="Romski personel świetlic i centrów integracyjnych",I33,"")</f>
        <v/>
      </c>
      <c r="V34" s="86"/>
      <c r="W34" s="223" t="str">
        <f t="shared" ref="W34:W71" si="15">IF(A33="Asystent Edukacji Romskiej (zatrudniony ze środków rezerwy celowej)",I33,"")</f>
        <v/>
      </c>
      <c r="X34" s="86"/>
      <c r="Y34" s="223" t="str">
        <f t="shared" ref="Y34:Y72" si="16">IF(A33="Diagnostyka, profilaktyka zdrowotna w tym szczepienia",I33,"")</f>
        <v/>
      </c>
      <c r="Z34" s="86"/>
      <c r="AA34" s="223" t="str">
        <f t="shared" ref="AA34:AA71" si="17">IF(A33="wyprawka szkolna",I33,"")</f>
        <v/>
      </c>
      <c r="AB34" s="86"/>
      <c r="AC34" s="223" t="str">
        <f t="shared" ref="AC34:AC71" si="18">IF(A33="edukacja przedszkolna",I33,"")</f>
        <v/>
      </c>
      <c r="AD34" s="86"/>
      <c r="AE34" s="223" t="str">
        <f t="shared" ref="AE34:AE72" si="19">IF(A33="Świetlice i centra integracyjne (działalność)",I33,"")</f>
        <v/>
      </c>
      <c r="AF34" s="87"/>
      <c r="AG34" s="223" t="str">
        <f t="shared" ref="AG34:AG71" si="20">IF(A33="Tworzenie miejsc pracy (z wyłączeniem zadań z edukacji i mieszkalnictwa)",I33,"")</f>
        <v/>
      </c>
      <c r="AH34" s="87"/>
      <c r="AI34" s="223" t="str">
        <f t="shared" ref="AI34:AI71" si="21">IF(A33="kursy, szkolenia",I33,"")</f>
        <v/>
      </c>
      <c r="AL34" s="49" t="s">
        <v>14</v>
      </c>
      <c r="AP34" s="78" t="s">
        <v>37</v>
      </c>
    </row>
    <row r="35" spans="1:42" s="2" customFormat="1" ht="27" customHeight="1">
      <c r="A35" s="607"/>
      <c r="B35" s="608"/>
      <c r="C35" s="609"/>
      <c r="D35" s="610"/>
      <c r="E35" s="611"/>
      <c r="F35" s="611"/>
      <c r="G35" s="219"/>
      <c r="H35" s="219"/>
      <c r="I35" s="166">
        <f t="shared" si="7"/>
        <v>0</v>
      </c>
      <c r="J35" s="232" t="str">
        <f t="shared" si="8"/>
        <v/>
      </c>
      <c r="M35" s="2" t="b">
        <f t="shared" si="9"/>
        <v>0</v>
      </c>
      <c r="N35" s="2" t="b">
        <f t="shared" si="10"/>
        <v>1</v>
      </c>
      <c r="O35" s="2" t="b">
        <f t="shared" si="11"/>
        <v>1</v>
      </c>
      <c r="S35" s="68">
        <f t="shared" si="12"/>
        <v>0</v>
      </c>
      <c r="T35" s="223" t="str">
        <f t="shared" si="13"/>
        <v/>
      </c>
      <c r="U35" s="223" t="str">
        <f t="shared" si="14"/>
        <v/>
      </c>
      <c r="V35" s="86"/>
      <c r="W35" s="223" t="str">
        <f t="shared" si="15"/>
        <v/>
      </c>
      <c r="X35" s="86"/>
      <c r="Y35" s="223" t="str">
        <f t="shared" si="16"/>
        <v/>
      </c>
      <c r="Z35" s="86"/>
      <c r="AA35" s="223" t="str">
        <f t="shared" si="17"/>
        <v/>
      </c>
      <c r="AB35" s="86"/>
      <c r="AC35" s="223" t="str">
        <f t="shared" si="18"/>
        <v/>
      </c>
      <c r="AD35" s="86"/>
      <c r="AE35" s="223" t="str">
        <f t="shared" si="19"/>
        <v/>
      </c>
      <c r="AF35" s="87"/>
      <c r="AG35" s="223" t="str">
        <f t="shared" si="20"/>
        <v/>
      </c>
      <c r="AH35" s="87"/>
      <c r="AI35" s="223" t="str">
        <f t="shared" si="21"/>
        <v/>
      </c>
      <c r="AL35" s="49" t="s">
        <v>15</v>
      </c>
      <c r="AP35" s="78" t="s">
        <v>110</v>
      </c>
    </row>
    <row r="36" spans="1:42" s="2" customFormat="1" ht="27" customHeight="1">
      <c r="A36" s="607"/>
      <c r="B36" s="608"/>
      <c r="C36" s="609"/>
      <c r="D36" s="632"/>
      <c r="E36" s="633"/>
      <c r="F36" s="633"/>
      <c r="G36" s="219"/>
      <c r="H36" s="219"/>
      <c r="I36" s="166">
        <f t="shared" si="7"/>
        <v>0</v>
      </c>
      <c r="J36" s="232" t="str">
        <f t="shared" si="8"/>
        <v/>
      </c>
      <c r="M36" s="2" t="b">
        <f t="shared" si="9"/>
        <v>0</v>
      </c>
      <c r="N36" s="2" t="b">
        <f t="shared" si="10"/>
        <v>1</v>
      </c>
      <c r="O36" s="2" t="b">
        <f t="shared" si="11"/>
        <v>1</v>
      </c>
      <c r="S36" s="68">
        <f t="shared" si="12"/>
        <v>0</v>
      </c>
      <c r="T36" s="223" t="str">
        <f t="shared" si="13"/>
        <v/>
      </c>
      <c r="U36" s="223" t="str">
        <f t="shared" si="14"/>
        <v/>
      </c>
      <c r="V36" s="86"/>
      <c r="W36" s="223" t="str">
        <f t="shared" si="15"/>
        <v/>
      </c>
      <c r="X36" s="86"/>
      <c r="Y36" s="223" t="str">
        <f t="shared" si="16"/>
        <v/>
      </c>
      <c r="Z36" s="86"/>
      <c r="AA36" s="223" t="str">
        <f t="shared" si="17"/>
        <v/>
      </c>
      <c r="AB36" s="86"/>
      <c r="AC36" s="223" t="str">
        <f t="shared" si="18"/>
        <v/>
      </c>
      <c r="AD36" s="86"/>
      <c r="AE36" s="223" t="str">
        <f t="shared" si="19"/>
        <v/>
      </c>
      <c r="AF36" s="87"/>
      <c r="AG36" s="223" t="str">
        <f t="shared" si="20"/>
        <v/>
      </c>
      <c r="AH36" s="87"/>
      <c r="AI36" s="223" t="str">
        <f t="shared" si="21"/>
        <v/>
      </c>
      <c r="AL36" s="49" t="s">
        <v>119</v>
      </c>
      <c r="AP36" s="78" t="s">
        <v>39</v>
      </c>
    </row>
    <row r="37" spans="1:42" s="2" customFormat="1" ht="27" customHeight="1">
      <c r="A37" s="607"/>
      <c r="B37" s="608"/>
      <c r="C37" s="609"/>
      <c r="D37" s="632"/>
      <c r="E37" s="633"/>
      <c r="F37" s="633"/>
      <c r="G37" s="219"/>
      <c r="H37" s="219"/>
      <c r="I37" s="166">
        <f t="shared" si="7"/>
        <v>0</v>
      </c>
      <c r="J37" s="232" t="str">
        <f t="shared" si="8"/>
        <v/>
      </c>
      <c r="M37" s="2" t="b">
        <f t="shared" si="9"/>
        <v>0</v>
      </c>
      <c r="N37" s="2" t="b">
        <f t="shared" si="10"/>
        <v>1</v>
      </c>
      <c r="O37" s="2" t="b">
        <f t="shared" si="11"/>
        <v>1</v>
      </c>
      <c r="S37" s="68">
        <f t="shared" si="12"/>
        <v>0</v>
      </c>
      <c r="T37" s="223" t="str">
        <f t="shared" si="13"/>
        <v/>
      </c>
      <c r="U37" s="223" t="str">
        <f t="shared" si="14"/>
        <v/>
      </c>
      <c r="V37" s="86"/>
      <c r="W37" s="223" t="str">
        <f t="shared" si="15"/>
        <v/>
      </c>
      <c r="X37" s="86"/>
      <c r="Y37" s="223" t="str">
        <f t="shared" si="16"/>
        <v/>
      </c>
      <c r="Z37" s="86"/>
      <c r="AA37" s="223" t="str">
        <f t="shared" si="17"/>
        <v/>
      </c>
      <c r="AB37" s="86"/>
      <c r="AC37" s="223" t="str">
        <f t="shared" si="18"/>
        <v/>
      </c>
      <c r="AD37" s="86"/>
      <c r="AE37" s="223" t="str">
        <f t="shared" si="19"/>
        <v/>
      </c>
      <c r="AF37" s="87"/>
      <c r="AG37" s="223" t="str">
        <f t="shared" si="20"/>
        <v/>
      </c>
      <c r="AH37" s="87"/>
      <c r="AI37" s="223" t="str">
        <f t="shared" si="21"/>
        <v/>
      </c>
      <c r="AL37" s="49" t="s">
        <v>139</v>
      </c>
    </row>
    <row r="38" spans="1:42" ht="27" customHeight="1">
      <c r="A38" s="607"/>
      <c r="B38" s="608"/>
      <c r="C38" s="609"/>
      <c r="D38" s="632"/>
      <c r="E38" s="633"/>
      <c r="F38" s="633"/>
      <c r="G38" s="219"/>
      <c r="H38" s="219"/>
      <c r="I38" s="159">
        <f t="shared" si="7"/>
        <v>0</v>
      </c>
      <c r="J38" s="232" t="str">
        <f t="shared" si="8"/>
        <v/>
      </c>
      <c r="K38" s="2"/>
      <c r="L38" s="2"/>
      <c r="M38" s="2" t="b">
        <f t="shared" si="9"/>
        <v>0</v>
      </c>
      <c r="N38" s="2" t="b">
        <f t="shared" si="10"/>
        <v>1</v>
      </c>
      <c r="O38" s="2" t="b">
        <f t="shared" si="11"/>
        <v>1</v>
      </c>
      <c r="P38" s="2"/>
      <c r="Q38" s="2"/>
      <c r="R38" s="2"/>
      <c r="S38" s="68">
        <f t="shared" si="12"/>
        <v>0</v>
      </c>
      <c r="T38" s="223" t="str">
        <f t="shared" si="13"/>
        <v/>
      </c>
      <c r="U38" s="223" t="str">
        <f t="shared" si="14"/>
        <v/>
      </c>
      <c r="V38" s="86"/>
      <c r="W38" s="223" t="str">
        <f t="shared" si="15"/>
        <v/>
      </c>
      <c r="X38" s="86"/>
      <c r="Y38" s="223" t="str">
        <f t="shared" si="16"/>
        <v/>
      </c>
      <c r="Z38" s="86"/>
      <c r="AA38" s="223" t="str">
        <f t="shared" si="17"/>
        <v/>
      </c>
      <c r="AB38" s="86"/>
      <c r="AC38" s="223" t="str">
        <f t="shared" si="18"/>
        <v/>
      </c>
      <c r="AD38" s="86"/>
      <c r="AE38" s="223" t="str">
        <f t="shared" si="19"/>
        <v/>
      </c>
      <c r="AF38" s="87"/>
      <c r="AG38" s="223" t="str">
        <f t="shared" si="20"/>
        <v/>
      </c>
      <c r="AH38" s="87"/>
      <c r="AI38" s="223" t="str">
        <f t="shared" si="21"/>
        <v/>
      </c>
      <c r="AL38" s="49" t="s">
        <v>140</v>
      </c>
    </row>
    <row r="39" spans="1:42" ht="27" customHeight="1">
      <c r="A39" s="607"/>
      <c r="B39" s="608"/>
      <c r="C39" s="609"/>
      <c r="D39" s="632"/>
      <c r="E39" s="633"/>
      <c r="F39" s="633"/>
      <c r="G39" s="219"/>
      <c r="H39" s="219"/>
      <c r="I39" s="159">
        <f t="shared" si="7"/>
        <v>0</v>
      </c>
      <c r="J39" s="232" t="str">
        <f t="shared" si="8"/>
        <v/>
      </c>
      <c r="K39" s="2"/>
      <c r="L39" s="2"/>
      <c r="M39" s="2" t="b">
        <f t="shared" si="9"/>
        <v>0</v>
      </c>
      <c r="N39" s="2" t="b">
        <f t="shared" si="10"/>
        <v>1</v>
      </c>
      <c r="O39" s="2" t="b">
        <f t="shared" si="11"/>
        <v>1</v>
      </c>
      <c r="P39" s="2"/>
      <c r="Q39" s="2"/>
      <c r="R39" s="2"/>
      <c r="S39" s="68">
        <f t="shared" si="12"/>
        <v>0</v>
      </c>
      <c r="T39" s="223" t="str">
        <f t="shared" si="13"/>
        <v/>
      </c>
      <c r="U39" s="223" t="str">
        <f t="shared" si="14"/>
        <v/>
      </c>
      <c r="V39" s="86"/>
      <c r="W39" s="223" t="str">
        <f t="shared" si="15"/>
        <v/>
      </c>
      <c r="X39" s="86"/>
      <c r="Y39" s="223" t="str">
        <f t="shared" si="16"/>
        <v/>
      </c>
      <c r="Z39" s="86"/>
      <c r="AA39" s="223" t="str">
        <f t="shared" si="17"/>
        <v/>
      </c>
      <c r="AB39" s="86"/>
      <c r="AC39" s="223" t="str">
        <f t="shared" si="18"/>
        <v/>
      </c>
      <c r="AD39" s="86"/>
      <c r="AE39" s="223" t="str">
        <f t="shared" si="19"/>
        <v/>
      </c>
      <c r="AF39" s="87"/>
      <c r="AG39" s="223" t="str">
        <f t="shared" si="20"/>
        <v/>
      </c>
      <c r="AH39" s="87"/>
      <c r="AI39" s="223" t="str">
        <f t="shared" si="21"/>
        <v/>
      </c>
      <c r="AL39" s="49" t="s">
        <v>288</v>
      </c>
    </row>
    <row r="40" spans="1:42" ht="27" customHeight="1">
      <c r="A40" s="607"/>
      <c r="B40" s="608"/>
      <c r="C40" s="609"/>
      <c r="D40" s="632"/>
      <c r="E40" s="633"/>
      <c r="F40" s="633"/>
      <c r="G40" s="219"/>
      <c r="H40" s="219"/>
      <c r="I40" s="159">
        <f t="shared" si="7"/>
        <v>0</v>
      </c>
      <c r="J40" s="232" t="str">
        <f t="shared" si="8"/>
        <v/>
      </c>
      <c r="K40" s="2"/>
      <c r="L40" s="2"/>
      <c r="M40" s="2" t="b">
        <f t="shared" si="9"/>
        <v>0</v>
      </c>
      <c r="N40" s="2" t="b">
        <f t="shared" si="10"/>
        <v>1</v>
      </c>
      <c r="O40" s="2" t="b">
        <f t="shared" si="11"/>
        <v>1</v>
      </c>
      <c r="P40" s="2"/>
      <c r="Q40" s="2"/>
      <c r="R40" s="2"/>
      <c r="S40" s="68">
        <f t="shared" si="12"/>
        <v>0</v>
      </c>
      <c r="T40" s="223" t="str">
        <f t="shared" si="13"/>
        <v/>
      </c>
      <c r="U40" s="223" t="str">
        <f t="shared" si="14"/>
        <v/>
      </c>
      <c r="V40" s="86"/>
      <c r="W40" s="223" t="str">
        <f t="shared" si="15"/>
        <v/>
      </c>
      <c r="X40" s="86"/>
      <c r="Y40" s="223" t="str">
        <f t="shared" si="16"/>
        <v/>
      </c>
      <c r="Z40" s="86"/>
      <c r="AA40" s="223" t="str">
        <f t="shared" si="17"/>
        <v/>
      </c>
      <c r="AB40" s="86"/>
      <c r="AC40" s="223" t="str">
        <f t="shared" si="18"/>
        <v/>
      </c>
      <c r="AD40" s="86"/>
      <c r="AE40" s="223" t="str">
        <f t="shared" si="19"/>
        <v/>
      </c>
      <c r="AF40" s="87"/>
      <c r="AG40" s="223" t="str">
        <f t="shared" si="20"/>
        <v/>
      </c>
      <c r="AH40" s="87"/>
      <c r="AI40" s="223" t="str">
        <f t="shared" si="21"/>
        <v/>
      </c>
      <c r="AL40" s="49" t="s">
        <v>16</v>
      </c>
    </row>
    <row r="41" spans="1:42" ht="27" customHeight="1">
      <c r="A41" s="607"/>
      <c r="B41" s="608"/>
      <c r="C41" s="609"/>
      <c r="D41" s="632"/>
      <c r="E41" s="633"/>
      <c r="F41" s="633"/>
      <c r="G41" s="219"/>
      <c r="H41" s="219"/>
      <c r="I41" s="159">
        <f t="shared" si="7"/>
        <v>0</v>
      </c>
      <c r="J41" s="232" t="str">
        <f t="shared" si="8"/>
        <v/>
      </c>
      <c r="K41" s="2"/>
      <c r="L41" s="2"/>
      <c r="M41" s="2" t="b">
        <f t="shared" si="9"/>
        <v>0</v>
      </c>
      <c r="N41" s="2" t="b">
        <f t="shared" si="10"/>
        <v>1</v>
      </c>
      <c r="O41" s="2" t="b">
        <f t="shared" si="11"/>
        <v>1</v>
      </c>
      <c r="P41" s="2"/>
      <c r="Q41" s="2"/>
      <c r="R41" s="2"/>
      <c r="S41" s="68">
        <f t="shared" si="12"/>
        <v>0</v>
      </c>
      <c r="T41" s="223" t="str">
        <f t="shared" si="13"/>
        <v/>
      </c>
      <c r="U41" s="223" t="str">
        <f t="shared" si="14"/>
        <v/>
      </c>
      <c r="V41" s="86"/>
      <c r="W41" s="223" t="str">
        <f t="shared" si="15"/>
        <v/>
      </c>
      <c r="X41" s="86"/>
      <c r="Y41" s="223" t="str">
        <f t="shared" si="16"/>
        <v/>
      </c>
      <c r="Z41" s="86"/>
      <c r="AA41" s="223" t="str">
        <f t="shared" si="17"/>
        <v/>
      </c>
      <c r="AB41" s="86"/>
      <c r="AC41" s="223" t="str">
        <f t="shared" si="18"/>
        <v/>
      </c>
      <c r="AD41" s="86"/>
      <c r="AE41" s="223" t="str">
        <f t="shared" si="19"/>
        <v/>
      </c>
      <c r="AF41" s="87"/>
      <c r="AG41" s="223" t="str">
        <f t="shared" si="20"/>
        <v/>
      </c>
      <c r="AH41" s="87"/>
      <c r="AI41" s="223" t="str">
        <f t="shared" si="21"/>
        <v/>
      </c>
      <c r="AL41" s="49" t="s">
        <v>120</v>
      </c>
    </row>
    <row r="42" spans="1:42" ht="27" customHeight="1">
      <c r="A42" s="607"/>
      <c r="B42" s="608"/>
      <c r="C42" s="609"/>
      <c r="D42" s="632"/>
      <c r="E42" s="633"/>
      <c r="F42" s="633"/>
      <c r="G42" s="219"/>
      <c r="H42" s="219"/>
      <c r="I42" s="159">
        <f t="shared" si="7"/>
        <v>0</v>
      </c>
      <c r="J42" s="232" t="str">
        <f t="shared" si="8"/>
        <v/>
      </c>
      <c r="K42" s="2"/>
      <c r="L42" s="2"/>
      <c r="M42" s="2" t="b">
        <f t="shared" si="9"/>
        <v>0</v>
      </c>
      <c r="N42" s="2" t="b">
        <f t="shared" si="10"/>
        <v>1</v>
      </c>
      <c r="O42" s="2" t="b">
        <f t="shared" si="11"/>
        <v>1</v>
      </c>
      <c r="P42" s="2"/>
      <c r="Q42" s="2"/>
      <c r="R42" s="2"/>
      <c r="S42" s="68">
        <f t="shared" si="12"/>
        <v>0</v>
      </c>
      <c r="T42" s="223" t="str">
        <f t="shared" si="13"/>
        <v/>
      </c>
      <c r="U42" s="223" t="str">
        <f t="shared" si="14"/>
        <v/>
      </c>
      <c r="V42" s="86"/>
      <c r="W42" s="223" t="str">
        <f t="shared" si="15"/>
        <v/>
      </c>
      <c r="X42" s="86"/>
      <c r="Y42" s="223" t="str">
        <f t="shared" si="16"/>
        <v/>
      </c>
      <c r="Z42" s="86"/>
      <c r="AA42" s="223" t="str">
        <f t="shared" si="17"/>
        <v/>
      </c>
      <c r="AB42" s="86"/>
      <c r="AC42" s="223" t="str">
        <f t="shared" si="18"/>
        <v/>
      </c>
      <c r="AD42" s="86"/>
      <c r="AE42" s="223" t="str">
        <f t="shared" si="19"/>
        <v/>
      </c>
      <c r="AF42" s="87"/>
      <c r="AG42" s="223" t="str">
        <f t="shared" si="20"/>
        <v/>
      </c>
      <c r="AH42" s="87"/>
      <c r="AI42" s="223" t="str">
        <f t="shared" si="21"/>
        <v/>
      </c>
      <c r="AL42" s="49" t="s">
        <v>289</v>
      </c>
    </row>
    <row r="43" spans="1:42" ht="27" customHeight="1">
      <c r="A43" s="607"/>
      <c r="B43" s="608"/>
      <c r="C43" s="609"/>
      <c r="D43" s="632"/>
      <c r="E43" s="633"/>
      <c r="F43" s="633"/>
      <c r="G43" s="219"/>
      <c r="H43" s="219"/>
      <c r="I43" s="159">
        <f t="shared" si="7"/>
        <v>0</v>
      </c>
      <c r="J43" s="232" t="str">
        <f t="shared" si="8"/>
        <v/>
      </c>
      <c r="K43" s="2"/>
      <c r="L43" s="2"/>
      <c r="M43" s="2" t="b">
        <f t="shared" si="9"/>
        <v>0</v>
      </c>
      <c r="N43" s="2" t="b">
        <f t="shared" si="10"/>
        <v>1</v>
      </c>
      <c r="O43" s="2" t="b">
        <f t="shared" si="11"/>
        <v>1</v>
      </c>
      <c r="P43" s="2"/>
      <c r="Q43" s="2"/>
      <c r="R43" s="2"/>
      <c r="S43" s="68">
        <f t="shared" si="12"/>
        <v>0</v>
      </c>
      <c r="T43" s="223" t="str">
        <f t="shared" si="13"/>
        <v/>
      </c>
      <c r="U43" s="223" t="str">
        <f t="shared" si="14"/>
        <v/>
      </c>
      <c r="V43" s="86"/>
      <c r="W43" s="223" t="str">
        <f t="shared" si="15"/>
        <v/>
      </c>
      <c r="X43" s="86"/>
      <c r="Y43" s="223" t="str">
        <f t="shared" si="16"/>
        <v/>
      </c>
      <c r="Z43" s="86"/>
      <c r="AA43" s="223" t="str">
        <f t="shared" si="17"/>
        <v/>
      </c>
      <c r="AB43" s="86"/>
      <c r="AC43" s="223" t="str">
        <f t="shared" si="18"/>
        <v/>
      </c>
      <c r="AD43" s="86"/>
      <c r="AE43" s="223" t="str">
        <f t="shared" si="19"/>
        <v/>
      </c>
      <c r="AF43" s="87"/>
      <c r="AG43" s="223" t="str">
        <f t="shared" si="20"/>
        <v/>
      </c>
      <c r="AH43" s="87"/>
      <c r="AI43" s="223" t="str">
        <f t="shared" si="21"/>
        <v/>
      </c>
      <c r="AL43" s="49" t="s">
        <v>18</v>
      </c>
    </row>
    <row r="44" spans="1:42" ht="27" customHeight="1">
      <c r="A44" s="607"/>
      <c r="B44" s="608"/>
      <c r="C44" s="609"/>
      <c r="D44" s="632"/>
      <c r="E44" s="633"/>
      <c r="F44" s="633"/>
      <c r="G44" s="219"/>
      <c r="H44" s="219"/>
      <c r="I44" s="159">
        <f t="shared" si="7"/>
        <v>0</v>
      </c>
      <c r="J44" s="232" t="str">
        <f t="shared" si="8"/>
        <v/>
      </c>
      <c r="K44" s="2"/>
      <c r="L44" s="2"/>
      <c r="M44" s="2" t="b">
        <f t="shared" si="9"/>
        <v>0</v>
      </c>
      <c r="N44" s="2" t="b">
        <f t="shared" si="10"/>
        <v>1</v>
      </c>
      <c r="O44" s="2" t="b">
        <f t="shared" si="11"/>
        <v>1</v>
      </c>
      <c r="P44" s="2"/>
      <c r="Q44" s="2"/>
      <c r="R44" s="2"/>
      <c r="S44" s="68">
        <f t="shared" si="12"/>
        <v>0</v>
      </c>
      <c r="T44" s="223" t="str">
        <f t="shared" si="13"/>
        <v/>
      </c>
      <c r="U44" s="223" t="str">
        <f t="shared" si="14"/>
        <v/>
      </c>
      <c r="V44" s="86"/>
      <c r="W44" s="223" t="str">
        <f t="shared" si="15"/>
        <v/>
      </c>
      <c r="X44" s="86"/>
      <c r="Y44" s="223" t="str">
        <f t="shared" si="16"/>
        <v/>
      </c>
      <c r="Z44" s="86"/>
      <c r="AA44" s="223" t="str">
        <f t="shared" si="17"/>
        <v/>
      </c>
      <c r="AB44" s="86"/>
      <c r="AC44" s="223" t="str">
        <f t="shared" si="18"/>
        <v/>
      </c>
      <c r="AD44" s="86"/>
      <c r="AE44" s="223" t="str">
        <f t="shared" si="19"/>
        <v/>
      </c>
      <c r="AF44" s="87"/>
      <c r="AG44" s="223" t="str">
        <f t="shared" si="20"/>
        <v/>
      </c>
      <c r="AH44" s="87"/>
      <c r="AI44" s="223" t="str">
        <f t="shared" si="21"/>
        <v/>
      </c>
      <c r="AL44" s="49" t="s">
        <v>19</v>
      </c>
    </row>
    <row r="45" spans="1:42" ht="27" customHeight="1">
      <c r="A45" s="607"/>
      <c r="B45" s="608"/>
      <c r="C45" s="609"/>
      <c r="D45" s="632"/>
      <c r="E45" s="633"/>
      <c r="F45" s="633"/>
      <c r="G45" s="219"/>
      <c r="H45" s="219"/>
      <c r="I45" s="159">
        <f t="shared" si="7"/>
        <v>0</v>
      </c>
      <c r="J45" s="232" t="str">
        <f t="shared" si="8"/>
        <v/>
      </c>
      <c r="K45" s="2"/>
      <c r="L45" s="2"/>
      <c r="M45" s="2" t="b">
        <f t="shared" si="9"/>
        <v>0</v>
      </c>
      <c r="N45" s="2" t="b">
        <f t="shared" si="10"/>
        <v>1</v>
      </c>
      <c r="O45" s="2" t="b">
        <f t="shared" si="11"/>
        <v>1</v>
      </c>
      <c r="P45" s="2"/>
      <c r="Q45" s="2"/>
      <c r="R45" s="2"/>
      <c r="S45" s="68">
        <f t="shared" si="12"/>
        <v>0</v>
      </c>
      <c r="T45" s="223" t="str">
        <f t="shared" si="13"/>
        <v/>
      </c>
      <c r="U45" s="223" t="str">
        <f t="shared" si="14"/>
        <v/>
      </c>
      <c r="V45" s="86"/>
      <c r="W45" s="223" t="str">
        <f t="shared" si="15"/>
        <v/>
      </c>
      <c r="X45" s="86"/>
      <c r="Y45" s="223" t="str">
        <f t="shared" si="16"/>
        <v/>
      </c>
      <c r="Z45" s="86"/>
      <c r="AA45" s="223" t="str">
        <f t="shared" si="17"/>
        <v/>
      </c>
      <c r="AB45" s="86"/>
      <c r="AC45" s="223" t="str">
        <f t="shared" si="18"/>
        <v/>
      </c>
      <c r="AD45" s="86"/>
      <c r="AE45" s="223" t="str">
        <f t="shared" si="19"/>
        <v/>
      </c>
      <c r="AF45" s="87"/>
      <c r="AG45" s="223" t="str">
        <f t="shared" si="20"/>
        <v/>
      </c>
      <c r="AH45" s="87"/>
      <c r="AI45" s="223" t="str">
        <f t="shared" si="21"/>
        <v/>
      </c>
      <c r="AL45" s="49" t="s">
        <v>20</v>
      </c>
    </row>
    <row r="46" spans="1:42" ht="27" customHeight="1">
      <c r="A46" s="607"/>
      <c r="B46" s="608"/>
      <c r="C46" s="609"/>
      <c r="D46" s="632"/>
      <c r="E46" s="633"/>
      <c r="F46" s="633"/>
      <c r="G46" s="219"/>
      <c r="H46" s="219"/>
      <c r="I46" s="159">
        <f t="shared" si="7"/>
        <v>0</v>
      </c>
      <c r="J46" s="232" t="str">
        <f t="shared" si="8"/>
        <v/>
      </c>
      <c r="K46" s="2"/>
      <c r="L46" s="2"/>
      <c r="M46" s="2" t="b">
        <f t="shared" si="9"/>
        <v>0</v>
      </c>
      <c r="N46" s="2" t="b">
        <f t="shared" si="10"/>
        <v>1</v>
      </c>
      <c r="O46" s="2" t="b">
        <f t="shared" si="11"/>
        <v>1</v>
      </c>
      <c r="P46" s="2"/>
      <c r="Q46" s="2"/>
      <c r="R46" s="2"/>
      <c r="S46" s="68">
        <f t="shared" si="12"/>
        <v>0</v>
      </c>
      <c r="T46" s="223" t="str">
        <f t="shared" si="13"/>
        <v/>
      </c>
      <c r="U46" s="223" t="str">
        <f t="shared" si="14"/>
        <v/>
      </c>
      <c r="V46" s="86"/>
      <c r="W46" s="223" t="str">
        <f t="shared" si="15"/>
        <v/>
      </c>
      <c r="X46" s="86"/>
      <c r="Y46" s="223" t="str">
        <f t="shared" si="16"/>
        <v/>
      </c>
      <c r="Z46" s="86"/>
      <c r="AA46" s="223" t="str">
        <f t="shared" si="17"/>
        <v/>
      </c>
      <c r="AB46" s="86"/>
      <c r="AC46" s="223" t="str">
        <f t="shared" si="18"/>
        <v/>
      </c>
      <c r="AD46" s="86"/>
      <c r="AE46" s="223" t="str">
        <f t="shared" si="19"/>
        <v/>
      </c>
      <c r="AF46" s="87"/>
      <c r="AG46" s="223" t="str">
        <f t="shared" si="20"/>
        <v/>
      </c>
      <c r="AH46" s="87"/>
      <c r="AI46" s="223" t="str">
        <f t="shared" si="21"/>
        <v/>
      </c>
      <c r="AL46" s="49" t="s">
        <v>21</v>
      </c>
    </row>
    <row r="47" spans="1:42" ht="27" customHeight="1">
      <c r="A47" s="607"/>
      <c r="B47" s="608"/>
      <c r="C47" s="609"/>
      <c r="D47" s="632"/>
      <c r="E47" s="633"/>
      <c r="F47" s="633"/>
      <c r="G47" s="219"/>
      <c r="H47" s="219"/>
      <c r="I47" s="159">
        <f t="shared" si="7"/>
        <v>0</v>
      </c>
      <c r="J47" s="232" t="str">
        <f t="shared" si="8"/>
        <v/>
      </c>
      <c r="K47" s="2"/>
      <c r="L47" s="2"/>
      <c r="M47" s="2" t="b">
        <f t="shared" si="9"/>
        <v>0</v>
      </c>
      <c r="N47" s="2" t="b">
        <f t="shared" si="10"/>
        <v>1</v>
      </c>
      <c r="O47" s="2" t="b">
        <f t="shared" si="11"/>
        <v>1</v>
      </c>
      <c r="P47" s="2"/>
      <c r="Q47" s="2"/>
      <c r="R47" s="2"/>
      <c r="S47" s="68">
        <f t="shared" si="12"/>
        <v>0</v>
      </c>
      <c r="T47" s="223" t="str">
        <f t="shared" si="13"/>
        <v/>
      </c>
      <c r="U47" s="223" t="str">
        <f t="shared" si="14"/>
        <v/>
      </c>
      <c r="V47" s="86"/>
      <c r="W47" s="223" t="str">
        <f t="shared" si="15"/>
        <v/>
      </c>
      <c r="X47" s="86"/>
      <c r="Y47" s="223" t="str">
        <f t="shared" si="16"/>
        <v/>
      </c>
      <c r="Z47" s="86"/>
      <c r="AA47" s="223" t="str">
        <f t="shared" si="17"/>
        <v/>
      </c>
      <c r="AB47" s="86"/>
      <c r="AC47" s="223" t="str">
        <f t="shared" si="18"/>
        <v/>
      </c>
      <c r="AD47" s="86"/>
      <c r="AE47" s="223" t="str">
        <f t="shared" si="19"/>
        <v/>
      </c>
      <c r="AF47" s="87"/>
      <c r="AG47" s="223" t="str">
        <f t="shared" si="20"/>
        <v/>
      </c>
      <c r="AH47" s="87"/>
      <c r="AI47" s="223" t="str">
        <f t="shared" si="21"/>
        <v/>
      </c>
      <c r="AL47" s="49" t="s">
        <v>22</v>
      </c>
    </row>
    <row r="48" spans="1:42" ht="27" customHeight="1">
      <c r="A48" s="607"/>
      <c r="B48" s="608"/>
      <c r="C48" s="609"/>
      <c r="D48" s="632"/>
      <c r="E48" s="633"/>
      <c r="F48" s="633"/>
      <c r="G48" s="219"/>
      <c r="H48" s="219"/>
      <c r="I48" s="159">
        <f t="shared" si="7"/>
        <v>0</v>
      </c>
      <c r="J48" s="232" t="str">
        <f t="shared" si="8"/>
        <v/>
      </c>
      <c r="K48" s="2"/>
      <c r="L48" s="2"/>
      <c r="M48" s="2" t="b">
        <f t="shared" si="9"/>
        <v>0</v>
      </c>
      <c r="N48" s="2" t="b">
        <f t="shared" si="10"/>
        <v>1</v>
      </c>
      <c r="O48" s="2" t="b">
        <f t="shared" si="11"/>
        <v>1</v>
      </c>
      <c r="P48" s="2"/>
      <c r="Q48" s="2"/>
      <c r="R48" s="2"/>
      <c r="S48" s="68">
        <f t="shared" si="12"/>
        <v>0</v>
      </c>
      <c r="T48" s="223" t="str">
        <f t="shared" si="13"/>
        <v/>
      </c>
      <c r="U48" s="223" t="str">
        <f t="shared" si="14"/>
        <v/>
      </c>
      <c r="V48" s="86"/>
      <c r="W48" s="223" t="str">
        <f t="shared" si="15"/>
        <v/>
      </c>
      <c r="X48" s="86"/>
      <c r="Y48" s="223" t="str">
        <f t="shared" si="16"/>
        <v/>
      </c>
      <c r="Z48" s="86"/>
      <c r="AA48" s="223" t="str">
        <f t="shared" si="17"/>
        <v/>
      </c>
      <c r="AB48" s="86"/>
      <c r="AC48" s="223" t="str">
        <f t="shared" si="18"/>
        <v/>
      </c>
      <c r="AD48" s="86"/>
      <c r="AE48" s="223" t="str">
        <f t="shared" si="19"/>
        <v/>
      </c>
      <c r="AF48" s="87"/>
      <c r="AG48" s="223" t="str">
        <f t="shared" si="20"/>
        <v/>
      </c>
      <c r="AH48" s="87"/>
      <c r="AI48" s="223" t="str">
        <f t="shared" si="21"/>
        <v/>
      </c>
      <c r="AL48" s="79" t="s">
        <v>5</v>
      </c>
    </row>
    <row r="49" spans="1:38" ht="27" customHeight="1">
      <c r="A49" s="607"/>
      <c r="B49" s="608"/>
      <c r="C49" s="609"/>
      <c r="D49" s="632"/>
      <c r="E49" s="633"/>
      <c r="F49" s="633"/>
      <c r="G49" s="219"/>
      <c r="H49" s="222"/>
      <c r="I49" s="159">
        <f t="shared" si="7"/>
        <v>0</v>
      </c>
      <c r="J49" s="232" t="str">
        <f t="shared" si="8"/>
        <v/>
      </c>
      <c r="K49" s="2"/>
      <c r="L49" s="2"/>
      <c r="M49" s="2" t="b">
        <f t="shared" si="9"/>
        <v>0</v>
      </c>
      <c r="N49" s="2" t="b">
        <f t="shared" si="10"/>
        <v>1</v>
      </c>
      <c r="O49" s="2" t="b">
        <f t="shared" si="11"/>
        <v>1</v>
      </c>
      <c r="P49" s="2"/>
      <c r="Q49" s="2"/>
      <c r="R49" s="2"/>
      <c r="S49" s="68">
        <f t="shared" si="12"/>
        <v>0</v>
      </c>
      <c r="T49" s="223" t="str">
        <f t="shared" si="13"/>
        <v/>
      </c>
      <c r="U49" s="223" t="str">
        <f t="shared" si="14"/>
        <v/>
      </c>
      <c r="V49" s="86"/>
      <c r="W49" s="223" t="str">
        <f t="shared" si="15"/>
        <v/>
      </c>
      <c r="X49" s="86"/>
      <c r="Y49" s="223" t="str">
        <f t="shared" si="16"/>
        <v/>
      </c>
      <c r="Z49" s="86"/>
      <c r="AA49" s="223" t="str">
        <f t="shared" si="17"/>
        <v/>
      </c>
      <c r="AB49" s="86"/>
      <c r="AC49" s="223" t="str">
        <f t="shared" si="18"/>
        <v/>
      </c>
      <c r="AD49" s="86"/>
      <c r="AE49" s="223" t="str">
        <f t="shared" si="19"/>
        <v/>
      </c>
      <c r="AF49" s="87"/>
      <c r="AG49" s="223" t="str">
        <f t="shared" si="20"/>
        <v/>
      </c>
      <c r="AH49" s="87"/>
      <c r="AI49" s="223" t="str">
        <f t="shared" si="21"/>
        <v/>
      </c>
      <c r="AL49" s="78" t="s">
        <v>35</v>
      </c>
    </row>
    <row r="50" spans="1:38" ht="27" customHeight="1">
      <c r="A50" s="607"/>
      <c r="B50" s="608"/>
      <c r="C50" s="609"/>
      <c r="D50" s="632"/>
      <c r="E50" s="633"/>
      <c r="F50" s="633"/>
      <c r="G50" s="219"/>
      <c r="H50" s="222"/>
      <c r="I50" s="159">
        <f t="shared" si="7"/>
        <v>0</v>
      </c>
      <c r="J50" s="232" t="str">
        <f t="shared" si="8"/>
        <v/>
      </c>
      <c r="K50" s="2"/>
      <c r="L50" s="2"/>
      <c r="M50" s="2" t="b">
        <f t="shared" si="9"/>
        <v>0</v>
      </c>
      <c r="N50" s="2" t="b">
        <f t="shared" si="10"/>
        <v>1</v>
      </c>
      <c r="O50" s="2" t="b">
        <f t="shared" si="11"/>
        <v>1</v>
      </c>
      <c r="P50" s="2"/>
      <c r="Q50" s="2"/>
      <c r="R50" s="2"/>
      <c r="S50" s="68">
        <f t="shared" si="12"/>
        <v>0</v>
      </c>
      <c r="T50" s="223" t="str">
        <f t="shared" si="13"/>
        <v/>
      </c>
      <c r="U50" s="223" t="str">
        <f t="shared" si="14"/>
        <v/>
      </c>
      <c r="V50" s="86"/>
      <c r="W50" s="223" t="str">
        <f t="shared" si="15"/>
        <v/>
      </c>
      <c r="X50" s="86"/>
      <c r="Y50" s="223" t="str">
        <f t="shared" si="16"/>
        <v/>
      </c>
      <c r="Z50" s="86"/>
      <c r="AA50" s="223" t="str">
        <f t="shared" si="17"/>
        <v/>
      </c>
      <c r="AB50" s="86"/>
      <c r="AC50" s="223" t="str">
        <f t="shared" si="18"/>
        <v/>
      </c>
      <c r="AD50" s="86"/>
      <c r="AE50" s="223" t="str">
        <f t="shared" si="19"/>
        <v/>
      </c>
      <c r="AF50" s="87"/>
      <c r="AG50" s="223" t="str">
        <f t="shared" si="20"/>
        <v/>
      </c>
      <c r="AH50" s="87"/>
      <c r="AI50" s="223" t="str">
        <f t="shared" si="21"/>
        <v/>
      </c>
      <c r="AL50" s="78" t="s">
        <v>117</v>
      </c>
    </row>
    <row r="51" spans="1:38" ht="27" customHeight="1">
      <c r="A51" s="607"/>
      <c r="B51" s="608"/>
      <c r="C51" s="609"/>
      <c r="D51" s="632"/>
      <c r="E51" s="633"/>
      <c r="F51" s="633"/>
      <c r="G51" s="219"/>
      <c r="H51" s="222"/>
      <c r="I51" s="159">
        <f t="shared" si="7"/>
        <v>0</v>
      </c>
      <c r="J51" s="232" t="str">
        <f t="shared" si="8"/>
        <v/>
      </c>
      <c r="K51" s="2"/>
      <c r="L51" s="2"/>
      <c r="M51" s="2" t="b">
        <f t="shared" si="9"/>
        <v>0</v>
      </c>
      <c r="N51" s="2" t="b">
        <f t="shared" si="10"/>
        <v>1</v>
      </c>
      <c r="O51" s="2" t="b">
        <f t="shared" si="11"/>
        <v>1</v>
      </c>
      <c r="P51" s="2"/>
      <c r="Q51" s="2"/>
      <c r="R51" s="2"/>
      <c r="S51" s="68">
        <f t="shared" si="12"/>
        <v>0</v>
      </c>
      <c r="T51" s="223" t="str">
        <f t="shared" si="13"/>
        <v/>
      </c>
      <c r="U51" s="223" t="str">
        <f t="shared" si="14"/>
        <v/>
      </c>
      <c r="V51" s="86"/>
      <c r="W51" s="223" t="str">
        <f t="shared" si="15"/>
        <v/>
      </c>
      <c r="X51" s="86"/>
      <c r="Y51" s="223" t="str">
        <f t="shared" si="16"/>
        <v/>
      </c>
      <c r="Z51" s="86"/>
      <c r="AA51" s="223" t="str">
        <f t="shared" si="17"/>
        <v/>
      </c>
      <c r="AB51" s="86"/>
      <c r="AC51" s="223" t="str">
        <f t="shared" si="18"/>
        <v/>
      </c>
      <c r="AD51" s="86"/>
      <c r="AE51" s="223" t="str">
        <f t="shared" si="19"/>
        <v/>
      </c>
      <c r="AF51" s="87"/>
      <c r="AG51" s="223" t="str">
        <f t="shared" si="20"/>
        <v/>
      </c>
      <c r="AH51" s="87"/>
      <c r="AI51" s="223" t="str">
        <f t="shared" si="21"/>
        <v/>
      </c>
      <c r="AL51" s="78" t="s">
        <v>34</v>
      </c>
    </row>
    <row r="52" spans="1:38" ht="27" customHeight="1">
      <c r="A52" s="607"/>
      <c r="B52" s="608"/>
      <c r="C52" s="609"/>
      <c r="D52" s="632"/>
      <c r="E52" s="633"/>
      <c r="F52" s="633"/>
      <c r="G52" s="219"/>
      <c r="H52" s="222"/>
      <c r="I52" s="159">
        <f t="shared" si="7"/>
        <v>0</v>
      </c>
      <c r="J52" s="232" t="str">
        <f t="shared" si="8"/>
        <v/>
      </c>
      <c r="K52" s="2"/>
      <c r="L52" s="2"/>
      <c r="M52" s="2" t="b">
        <f t="shared" si="9"/>
        <v>0</v>
      </c>
      <c r="N52" s="2" t="b">
        <f t="shared" si="10"/>
        <v>1</v>
      </c>
      <c r="O52" s="2" t="b">
        <f t="shared" si="11"/>
        <v>1</v>
      </c>
      <c r="P52" s="2"/>
      <c r="Q52" s="2"/>
      <c r="R52" s="2"/>
      <c r="S52" s="68">
        <f t="shared" si="12"/>
        <v>0</v>
      </c>
      <c r="T52" s="223" t="str">
        <f t="shared" si="13"/>
        <v/>
      </c>
      <c r="U52" s="223" t="str">
        <f t="shared" si="14"/>
        <v/>
      </c>
      <c r="V52" s="86"/>
      <c r="W52" s="223" t="str">
        <f t="shared" si="15"/>
        <v/>
      </c>
      <c r="X52" s="86"/>
      <c r="Y52" s="223" t="str">
        <f t="shared" si="16"/>
        <v/>
      </c>
      <c r="Z52" s="86"/>
      <c r="AA52" s="223" t="str">
        <f t="shared" si="17"/>
        <v/>
      </c>
      <c r="AB52" s="86"/>
      <c r="AC52" s="223" t="str">
        <f t="shared" si="18"/>
        <v/>
      </c>
      <c r="AD52" s="86"/>
      <c r="AE52" s="223" t="str">
        <f t="shared" si="19"/>
        <v/>
      </c>
      <c r="AF52" s="87"/>
      <c r="AG52" s="223" t="str">
        <f t="shared" si="20"/>
        <v/>
      </c>
      <c r="AH52" s="87"/>
      <c r="AI52" s="223" t="str">
        <f t="shared" si="21"/>
        <v/>
      </c>
      <c r="AL52" s="78" t="s">
        <v>33</v>
      </c>
    </row>
    <row r="53" spans="1:38" ht="27" customHeight="1">
      <c r="A53" s="607"/>
      <c r="B53" s="608"/>
      <c r="C53" s="609"/>
      <c r="D53" s="632"/>
      <c r="E53" s="633"/>
      <c r="F53" s="633"/>
      <c r="G53" s="219"/>
      <c r="H53" s="222"/>
      <c r="I53" s="159">
        <f t="shared" si="7"/>
        <v>0</v>
      </c>
      <c r="J53" s="232" t="str">
        <f t="shared" si="8"/>
        <v/>
      </c>
      <c r="K53" s="2"/>
      <c r="L53" s="2"/>
      <c r="M53" s="2" t="b">
        <f t="shared" si="9"/>
        <v>0</v>
      </c>
      <c r="N53" s="2" t="b">
        <f t="shared" si="10"/>
        <v>1</v>
      </c>
      <c r="O53" s="2" t="b">
        <f t="shared" si="11"/>
        <v>1</v>
      </c>
      <c r="P53" s="2"/>
      <c r="Q53" s="2"/>
      <c r="R53" s="2"/>
      <c r="S53" s="68">
        <f t="shared" si="12"/>
        <v>0</v>
      </c>
      <c r="T53" s="223" t="str">
        <f t="shared" si="13"/>
        <v/>
      </c>
      <c r="U53" s="223" t="str">
        <f t="shared" si="14"/>
        <v/>
      </c>
      <c r="V53" s="86"/>
      <c r="W53" s="223" t="str">
        <f t="shared" si="15"/>
        <v/>
      </c>
      <c r="X53" s="86"/>
      <c r="Y53" s="223" t="str">
        <f t="shared" si="16"/>
        <v/>
      </c>
      <c r="Z53" s="86"/>
      <c r="AA53" s="223" t="str">
        <f t="shared" si="17"/>
        <v/>
      </c>
      <c r="AB53" s="86"/>
      <c r="AC53" s="223" t="str">
        <f t="shared" si="18"/>
        <v/>
      </c>
      <c r="AD53" s="86"/>
      <c r="AE53" s="223" t="str">
        <f t="shared" si="19"/>
        <v/>
      </c>
      <c r="AF53" s="87"/>
      <c r="AG53" s="223" t="str">
        <f t="shared" si="20"/>
        <v/>
      </c>
      <c r="AH53" s="87"/>
      <c r="AI53" s="223" t="str">
        <f t="shared" si="21"/>
        <v/>
      </c>
      <c r="AL53" s="78" t="s">
        <v>32</v>
      </c>
    </row>
    <row r="54" spans="1:38" ht="27" customHeight="1">
      <c r="A54" s="607"/>
      <c r="B54" s="608"/>
      <c r="C54" s="609"/>
      <c r="D54" s="632"/>
      <c r="E54" s="633"/>
      <c r="F54" s="633"/>
      <c r="G54" s="219"/>
      <c r="H54" s="222"/>
      <c r="I54" s="159">
        <f t="shared" si="7"/>
        <v>0</v>
      </c>
      <c r="J54" s="232" t="str">
        <f t="shared" si="8"/>
        <v/>
      </c>
      <c r="K54" s="2"/>
      <c r="L54" s="2"/>
      <c r="M54" s="2" t="b">
        <f t="shared" si="9"/>
        <v>0</v>
      </c>
      <c r="N54" s="2" t="b">
        <f t="shared" si="10"/>
        <v>1</v>
      </c>
      <c r="O54" s="2" t="b">
        <f t="shared" si="11"/>
        <v>1</v>
      </c>
      <c r="P54" s="2"/>
      <c r="Q54" s="2"/>
      <c r="R54" s="2"/>
      <c r="S54" s="68">
        <f t="shared" si="12"/>
        <v>0</v>
      </c>
      <c r="T54" s="223" t="str">
        <f t="shared" si="13"/>
        <v/>
      </c>
      <c r="U54" s="223" t="str">
        <f t="shared" si="14"/>
        <v/>
      </c>
      <c r="V54" s="86"/>
      <c r="W54" s="223" t="str">
        <f t="shared" si="15"/>
        <v/>
      </c>
      <c r="X54" s="86"/>
      <c r="Y54" s="223" t="str">
        <f t="shared" si="16"/>
        <v/>
      </c>
      <c r="Z54" s="86"/>
      <c r="AA54" s="223" t="str">
        <f t="shared" si="17"/>
        <v/>
      </c>
      <c r="AB54" s="86"/>
      <c r="AC54" s="223" t="str">
        <f t="shared" si="18"/>
        <v/>
      </c>
      <c r="AD54" s="86"/>
      <c r="AE54" s="223" t="str">
        <f t="shared" si="19"/>
        <v/>
      </c>
      <c r="AF54" s="87"/>
      <c r="AG54" s="223" t="str">
        <f t="shared" si="20"/>
        <v/>
      </c>
      <c r="AH54" s="87"/>
      <c r="AI54" s="223" t="str">
        <f t="shared" si="21"/>
        <v/>
      </c>
      <c r="AL54" s="78" t="s">
        <v>118</v>
      </c>
    </row>
    <row r="55" spans="1:38" ht="27" customHeight="1">
      <c r="A55" s="607"/>
      <c r="B55" s="608"/>
      <c r="C55" s="609"/>
      <c r="D55" s="632"/>
      <c r="E55" s="633"/>
      <c r="F55" s="633"/>
      <c r="G55" s="228"/>
      <c r="H55" s="222"/>
      <c r="I55" s="159">
        <f t="shared" si="7"/>
        <v>0</v>
      </c>
      <c r="J55" s="232" t="str">
        <f t="shared" si="8"/>
        <v/>
      </c>
      <c r="K55" s="2"/>
      <c r="L55" s="2"/>
      <c r="M55" s="2" t="b">
        <f t="shared" si="9"/>
        <v>0</v>
      </c>
      <c r="N55" s="2" t="b">
        <f t="shared" si="10"/>
        <v>1</v>
      </c>
      <c r="O55" s="2" t="b">
        <f t="shared" si="11"/>
        <v>1</v>
      </c>
      <c r="P55" s="2"/>
      <c r="Q55" s="2"/>
      <c r="R55" s="2"/>
      <c r="S55" s="68">
        <f t="shared" si="12"/>
        <v>0</v>
      </c>
      <c r="T55" s="223" t="str">
        <f t="shared" si="13"/>
        <v/>
      </c>
      <c r="U55" s="223" t="str">
        <f t="shared" si="14"/>
        <v/>
      </c>
      <c r="V55" s="86"/>
      <c r="W55" s="223" t="str">
        <f t="shared" si="15"/>
        <v/>
      </c>
      <c r="X55" s="86"/>
      <c r="Y55" s="223" t="str">
        <f t="shared" si="16"/>
        <v/>
      </c>
      <c r="Z55" s="86"/>
      <c r="AA55" s="223" t="str">
        <f t="shared" si="17"/>
        <v/>
      </c>
      <c r="AB55" s="86"/>
      <c r="AC55" s="223" t="str">
        <f t="shared" si="18"/>
        <v/>
      </c>
      <c r="AD55" s="86"/>
      <c r="AE55" s="223" t="str">
        <f t="shared" si="19"/>
        <v/>
      </c>
      <c r="AF55" s="87"/>
      <c r="AG55" s="223" t="str">
        <f t="shared" si="20"/>
        <v/>
      </c>
      <c r="AH55" s="87"/>
      <c r="AI55" s="223" t="str">
        <f t="shared" si="21"/>
        <v/>
      </c>
      <c r="AL55" s="78" t="s">
        <v>292</v>
      </c>
    </row>
    <row r="56" spans="1:38" ht="27" customHeight="1">
      <c r="A56" s="607"/>
      <c r="B56" s="608"/>
      <c r="C56" s="609"/>
      <c r="D56" s="632"/>
      <c r="E56" s="633"/>
      <c r="F56" s="633"/>
      <c r="G56" s="228"/>
      <c r="H56" s="222"/>
      <c r="I56" s="159">
        <f t="shared" si="7"/>
        <v>0</v>
      </c>
      <c r="J56" s="232" t="str">
        <f t="shared" si="8"/>
        <v/>
      </c>
      <c r="K56" s="2"/>
      <c r="L56" s="2"/>
      <c r="M56" s="2" t="b">
        <f t="shared" si="9"/>
        <v>0</v>
      </c>
      <c r="N56" s="2" t="b">
        <f t="shared" si="10"/>
        <v>1</v>
      </c>
      <c r="O56" s="2" t="b">
        <f t="shared" si="11"/>
        <v>1</v>
      </c>
      <c r="P56" s="2"/>
      <c r="Q56" s="2"/>
      <c r="R56" s="2"/>
      <c r="S56" s="68">
        <f t="shared" si="12"/>
        <v>0</v>
      </c>
      <c r="T56" s="223" t="str">
        <f t="shared" si="13"/>
        <v/>
      </c>
      <c r="U56" s="223" t="str">
        <f t="shared" si="14"/>
        <v/>
      </c>
      <c r="V56" s="86"/>
      <c r="W56" s="223" t="str">
        <f t="shared" si="15"/>
        <v/>
      </c>
      <c r="X56" s="86"/>
      <c r="Y56" s="223" t="str">
        <f t="shared" si="16"/>
        <v/>
      </c>
      <c r="Z56" s="86"/>
      <c r="AA56" s="223" t="str">
        <f t="shared" si="17"/>
        <v/>
      </c>
      <c r="AB56" s="86"/>
      <c r="AC56" s="223" t="str">
        <f t="shared" si="18"/>
        <v/>
      </c>
      <c r="AD56" s="86"/>
      <c r="AE56" s="223" t="str">
        <f t="shared" si="19"/>
        <v/>
      </c>
      <c r="AF56" s="87"/>
      <c r="AG56" s="223" t="str">
        <f t="shared" si="20"/>
        <v/>
      </c>
      <c r="AH56" s="87"/>
      <c r="AI56" s="223" t="str">
        <f t="shared" si="21"/>
        <v/>
      </c>
      <c r="AL56" s="79" t="s">
        <v>6</v>
      </c>
    </row>
    <row r="57" spans="1:38" ht="27" customHeight="1">
      <c r="A57" s="607"/>
      <c r="B57" s="608"/>
      <c r="C57" s="609"/>
      <c r="D57" s="632"/>
      <c r="E57" s="633"/>
      <c r="F57" s="633"/>
      <c r="G57" s="229"/>
      <c r="H57" s="222"/>
      <c r="I57" s="159">
        <f t="shared" si="7"/>
        <v>0</v>
      </c>
      <c r="J57" s="232" t="str">
        <f t="shared" si="8"/>
        <v/>
      </c>
      <c r="K57" s="2"/>
      <c r="L57" s="2"/>
      <c r="M57" s="2" t="b">
        <f t="shared" si="9"/>
        <v>0</v>
      </c>
      <c r="N57" s="2" t="b">
        <f t="shared" si="10"/>
        <v>1</v>
      </c>
      <c r="O57" s="2" t="b">
        <f t="shared" si="11"/>
        <v>1</v>
      </c>
      <c r="P57" s="2"/>
      <c r="Q57" s="2"/>
      <c r="R57" s="2"/>
      <c r="S57" s="68">
        <f t="shared" si="12"/>
        <v>0</v>
      </c>
      <c r="T57" s="223" t="str">
        <f t="shared" si="13"/>
        <v/>
      </c>
      <c r="U57" s="223" t="str">
        <f t="shared" si="14"/>
        <v/>
      </c>
      <c r="V57" s="86"/>
      <c r="W57" s="223" t="str">
        <f t="shared" si="15"/>
        <v/>
      </c>
      <c r="X57" s="86"/>
      <c r="Y57" s="223" t="str">
        <f t="shared" si="16"/>
        <v/>
      </c>
      <c r="Z57" s="86"/>
      <c r="AA57" s="223" t="str">
        <f t="shared" si="17"/>
        <v/>
      </c>
      <c r="AB57" s="86"/>
      <c r="AC57" s="223" t="str">
        <f t="shared" si="18"/>
        <v/>
      </c>
      <c r="AD57" s="86"/>
      <c r="AE57" s="223" t="str">
        <f t="shared" si="19"/>
        <v/>
      </c>
      <c r="AF57" s="87"/>
      <c r="AG57" s="223" t="str">
        <f t="shared" si="20"/>
        <v/>
      </c>
      <c r="AH57" s="87"/>
      <c r="AI57" s="223" t="str">
        <f t="shared" si="21"/>
        <v/>
      </c>
      <c r="AL57" s="50" t="s">
        <v>136</v>
      </c>
    </row>
    <row r="58" spans="1:38" ht="27" customHeight="1">
      <c r="A58" s="607"/>
      <c r="B58" s="608"/>
      <c r="C58" s="609"/>
      <c r="D58" s="632"/>
      <c r="E58" s="633"/>
      <c r="F58" s="633"/>
      <c r="G58" s="222"/>
      <c r="H58" s="222"/>
      <c r="I58" s="159">
        <f t="shared" si="7"/>
        <v>0</v>
      </c>
      <c r="J58" s="232" t="str">
        <f t="shared" si="8"/>
        <v/>
      </c>
      <c r="K58" s="2"/>
      <c r="L58" s="2"/>
      <c r="M58" s="2" t="b">
        <f t="shared" si="9"/>
        <v>0</v>
      </c>
      <c r="N58" s="2" t="b">
        <f t="shared" si="10"/>
        <v>1</v>
      </c>
      <c r="O58" s="2" t="b">
        <f t="shared" si="11"/>
        <v>1</v>
      </c>
      <c r="P58" s="2"/>
      <c r="Q58" s="2"/>
      <c r="R58" s="2"/>
      <c r="S58" s="68">
        <f t="shared" si="12"/>
        <v>0</v>
      </c>
      <c r="T58" s="223" t="str">
        <f t="shared" si="13"/>
        <v/>
      </c>
      <c r="U58" s="223" t="str">
        <f t="shared" si="14"/>
        <v/>
      </c>
      <c r="V58" s="86"/>
      <c r="W58" s="223" t="str">
        <f t="shared" si="15"/>
        <v/>
      </c>
      <c r="X58" s="86"/>
      <c r="Y58" s="223" t="str">
        <f t="shared" si="16"/>
        <v/>
      </c>
      <c r="Z58" s="86"/>
      <c r="AA58" s="223" t="str">
        <f t="shared" si="17"/>
        <v/>
      </c>
      <c r="AB58" s="86"/>
      <c r="AC58" s="223" t="str">
        <f t="shared" si="18"/>
        <v/>
      </c>
      <c r="AD58" s="86"/>
      <c r="AE58" s="223" t="str">
        <f t="shared" si="19"/>
        <v/>
      </c>
      <c r="AF58" s="87"/>
      <c r="AG58" s="223" t="str">
        <f t="shared" si="20"/>
        <v/>
      </c>
      <c r="AH58" s="87"/>
      <c r="AI58" s="223" t="str">
        <f t="shared" si="21"/>
        <v/>
      </c>
      <c r="AL58" s="50" t="s">
        <v>327</v>
      </c>
    </row>
    <row r="59" spans="1:38" ht="27" customHeight="1">
      <c r="A59" s="607"/>
      <c r="B59" s="608"/>
      <c r="C59" s="609"/>
      <c r="D59" s="632"/>
      <c r="E59" s="633"/>
      <c r="F59" s="633"/>
      <c r="G59" s="222"/>
      <c r="H59" s="222"/>
      <c r="I59" s="159">
        <f t="shared" si="7"/>
        <v>0</v>
      </c>
      <c r="J59" s="232" t="str">
        <f t="shared" si="8"/>
        <v/>
      </c>
      <c r="K59" s="2"/>
      <c r="L59" s="2"/>
      <c r="M59" s="2" t="b">
        <f t="shared" si="9"/>
        <v>0</v>
      </c>
      <c r="N59" s="2" t="b">
        <f t="shared" si="10"/>
        <v>1</v>
      </c>
      <c r="O59" s="2" t="b">
        <f t="shared" si="11"/>
        <v>1</v>
      </c>
      <c r="P59" s="2"/>
      <c r="Q59" s="2"/>
      <c r="R59" s="2"/>
      <c r="S59" s="68">
        <f t="shared" si="12"/>
        <v>0</v>
      </c>
      <c r="T59" s="223" t="str">
        <f t="shared" si="13"/>
        <v/>
      </c>
      <c r="U59" s="223" t="str">
        <f t="shared" si="14"/>
        <v/>
      </c>
      <c r="V59" s="86"/>
      <c r="W59" s="223" t="str">
        <f t="shared" si="15"/>
        <v/>
      </c>
      <c r="X59" s="86"/>
      <c r="Y59" s="223" t="str">
        <f t="shared" si="16"/>
        <v/>
      </c>
      <c r="Z59" s="86"/>
      <c r="AA59" s="223" t="str">
        <f t="shared" si="17"/>
        <v/>
      </c>
      <c r="AB59" s="86"/>
      <c r="AC59" s="223" t="str">
        <f t="shared" si="18"/>
        <v/>
      </c>
      <c r="AD59" s="86"/>
      <c r="AE59" s="223" t="str">
        <f t="shared" si="19"/>
        <v/>
      </c>
      <c r="AF59" s="87"/>
      <c r="AG59" s="223" t="str">
        <f t="shared" si="20"/>
        <v/>
      </c>
      <c r="AH59" s="87"/>
      <c r="AI59" s="223" t="str">
        <f t="shared" si="21"/>
        <v/>
      </c>
      <c r="AL59" s="51" t="s">
        <v>24</v>
      </c>
    </row>
    <row r="60" spans="1:38" ht="27" customHeight="1">
      <c r="A60" s="607"/>
      <c r="B60" s="608"/>
      <c r="C60" s="609"/>
      <c r="D60" s="632"/>
      <c r="E60" s="633"/>
      <c r="F60" s="633"/>
      <c r="G60" s="222"/>
      <c r="H60" s="222"/>
      <c r="I60" s="159">
        <f t="shared" si="7"/>
        <v>0</v>
      </c>
      <c r="J60" s="232" t="str">
        <f t="shared" si="8"/>
        <v/>
      </c>
      <c r="K60" s="2"/>
      <c r="L60" s="2"/>
      <c r="M60" s="2" t="b">
        <f t="shared" si="9"/>
        <v>0</v>
      </c>
      <c r="N60" s="2" t="b">
        <f t="shared" si="10"/>
        <v>1</v>
      </c>
      <c r="O60" s="2" t="b">
        <f t="shared" si="11"/>
        <v>1</v>
      </c>
      <c r="P60" s="2"/>
      <c r="Q60" s="2"/>
      <c r="R60" s="2"/>
      <c r="S60" s="68">
        <f t="shared" si="12"/>
        <v>0</v>
      </c>
      <c r="T60" s="223" t="str">
        <f t="shared" si="13"/>
        <v/>
      </c>
      <c r="U60" s="223" t="str">
        <f t="shared" si="14"/>
        <v/>
      </c>
      <c r="V60" s="86"/>
      <c r="W60" s="223" t="str">
        <f t="shared" si="15"/>
        <v/>
      </c>
      <c r="X60" s="86"/>
      <c r="Y60" s="223" t="str">
        <f t="shared" si="16"/>
        <v/>
      </c>
      <c r="Z60" s="86"/>
      <c r="AA60" s="223" t="str">
        <f t="shared" si="17"/>
        <v/>
      </c>
      <c r="AB60" s="86"/>
      <c r="AC60" s="223" t="str">
        <f t="shared" si="18"/>
        <v/>
      </c>
      <c r="AD60" s="86"/>
      <c r="AE60" s="223" t="str">
        <f t="shared" si="19"/>
        <v/>
      </c>
      <c r="AF60" s="87"/>
      <c r="AG60" s="223" t="str">
        <f t="shared" si="20"/>
        <v/>
      </c>
      <c r="AH60" s="87"/>
      <c r="AI60" s="223" t="str">
        <f t="shared" si="21"/>
        <v/>
      </c>
      <c r="AL60" s="50" t="s">
        <v>229</v>
      </c>
    </row>
    <row r="61" spans="1:38" ht="27" customHeight="1">
      <c r="A61" s="607"/>
      <c r="B61" s="608"/>
      <c r="C61" s="609"/>
      <c r="D61" s="632"/>
      <c r="E61" s="633"/>
      <c r="F61" s="633"/>
      <c r="G61" s="222"/>
      <c r="H61" s="222"/>
      <c r="I61" s="159">
        <f t="shared" si="7"/>
        <v>0</v>
      </c>
      <c r="J61" s="232" t="str">
        <f t="shared" si="8"/>
        <v/>
      </c>
      <c r="K61" s="2"/>
      <c r="L61" s="2"/>
      <c r="M61" s="2" t="b">
        <f t="shared" si="9"/>
        <v>0</v>
      </c>
      <c r="N61" s="2" t="b">
        <f t="shared" si="10"/>
        <v>1</v>
      </c>
      <c r="O61" s="2" t="b">
        <f t="shared" si="11"/>
        <v>1</v>
      </c>
      <c r="P61" s="2"/>
      <c r="Q61" s="2"/>
      <c r="R61" s="2"/>
      <c r="S61" s="68">
        <f t="shared" si="12"/>
        <v>0</v>
      </c>
      <c r="T61" s="223" t="str">
        <f t="shared" si="13"/>
        <v/>
      </c>
      <c r="U61" s="223" t="str">
        <f t="shared" si="14"/>
        <v/>
      </c>
      <c r="V61" s="86"/>
      <c r="W61" s="223" t="str">
        <f t="shared" si="15"/>
        <v/>
      </c>
      <c r="X61" s="86"/>
      <c r="Y61" s="223" t="str">
        <f t="shared" si="16"/>
        <v/>
      </c>
      <c r="Z61" s="86"/>
      <c r="AA61" s="223" t="str">
        <f t="shared" si="17"/>
        <v/>
      </c>
      <c r="AB61" s="86"/>
      <c r="AC61" s="223" t="str">
        <f t="shared" si="18"/>
        <v/>
      </c>
      <c r="AD61" s="86"/>
      <c r="AE61" s="223" t="str">
        <f t="shared" si="19"/>
        <v/>
      </c>
      <c r="AF61" s="87"/>
      <c r="AG61" s="223" t="str">
        <f t="shared" si="20"/>
        <v/>
      </c>
      <c r="AH61" s="87"/>
      <c r="AI61" s="223" t="str">
        <f t="shared" si="21"/>
        <v/>
      </c>
      <c r="AL61" s="78" t="s">
        <v>117</v>
      </c>
    </row>
    <row r="62" spans="1:38" ht="27" customHeight="1">
      <c r="A62" s="607"/>
      <c r="B62" s="608"/>
      <c r="C62" s="609"/>
      <c r="D62" s="632"/>
      <c r="E62" s="633"/>
      <c r="F62" s="633"/>
      <c r="G62" s="222"/>
      <c r="H62" s="222"/>
      <c r="I62" s="159">
        <f t="shared" si="7"/>
        <v>0</v>
      </c>
      <c r="J62" s="232" t="str">
        <f t="shared" si="8"/>
        <v/>
      </c>
      <c r="K62" s="2"/>
      <c r="L62" s="2"/>
      <c r="M62" s="2" t="b">
        <f t="shared" si="9"/>
        <v>0</v>
      </c>
      <c r="N62" s="2" t="b">
        <f t="shared" si="10"/>
        <v>1</v>
      </c>
      <c r="O62" s="2" t="b">
        <f t="shared" si="11"/>
        <v>1</v>
      </c>
      <c r="P62" s="2"/>
      <c r="Q62" s="2"/>
      <c r="R62" s="2"/>
      <c r="S62" s="68">
        <f t="shared" si="12"/>
        <v>0</v>
      </c>
      <c r="T62" s="223" t="str">
        <f t="shared" si="13"/>
        <v/>
      </c>
      <c r="U62" s="223" t="str">
        <f t="shared" si="14"/>
        <v/>
      </c>
      <c r="V62" s="86"/>
      <c r="W62" s="223" t="str">
        <f t="shared" si="15"/>
        <v/>
      </c>
      <c r="X62" s="86"/>
      <c r="Y62" s="223" t="str">
        <f t="shared" si="16"/>
        <v/>
      </c>
      <c r="Z62" s="86"/>
      <c r="AA62" s="223" t="str">
        <f t="shared" si="17"/>
        <v/>
      </c>
      <c r="AB62" s="86"/>
      <c r="AC62" s="223" t="str">
        <f t="shared" si="18"/>
        <v/>
      </c>
      <c r="AD62" s="86"/>
      <c r="AE62" s="223" t="str">
        <f t="shared" si="19"/>
        <v/>
      </c>
      <c r="AF62" s="87"/>
      <c r="AG62" s="223" t="str">
        <f t="shared" si="20"/>
        <v/>
      </c>
      <c r="AH62" s="87"/>
      <c r="AI62" s="223" t="str">
        <f t="shared" si="21"/>
        <v/>
      </c>
      <c r="AL62" s="50" t="s">
        <v>26</v>
      </c>
    </row>
    <row r="63" spans="1:38" ht="27" customHeight="1">
      <c r="A63" s="607"/>
      <c r="B63" s="608"/>
      <c r="C63" s="609"/>
      <c r="D63" s="632"/>
      <c r="E63" s="633"/>
      <c r="F63" s="633"/>
      <c r="G63" s="222"/>
      <c r="H63" s="222"/>
      <c r="I63" s="159">
        <f t="shared" si="7"/>
        <v>0</v>
      </c>
      <c r="J63" s="232" t="str">
        <f t="shared" si="8"/>
        <v/>
      </c>
      <c r="K63" s="2"/>
      <c r="L63" s="2"/>
      <c r="M63" s="2" t="b">
        <f t="shared" si="9"/>
        <v>0</v>
      </c>
      <c r="N63" s="2" t="b">
        <f t="shared" si="10"/>
        <v>1</v>
      </c>
      <c r="O63" s="2" t="b">
        <f t="shared" si="11"/>
        <v>1</v>
      </c>
      <c r="P63" s="2"/>
      <c r="Q63" s="2"/>
      <c r="R63" s="2"/>
      <c r="S63" s="68">
        <f t="shared" si="12"/>
        <v>0</v>
      </c>
      <c r="T63" s="223" t="str">
        <f t="shared" si="13"/>
        <v/>
      </c>
      <c r="U63" s="223" t="str">
        <f t="shared" si="14"/>
        <v/>
      </c>
      <c r="V63" s="86"/>
      <c r="W63" s="223" t="str">
        <f t="shared" si="15"/>
        <v/>
      </c>
      <c r="X63" s="86"/>
      <c r="Y63" s="223" t="str">
        <f t="shared" si="16"/>
        <v/>
      </c>
      <c r="Z63" s="86"/>
      <c r="AA63" s="223" t="str">
        <f t="shared" si="17"/>
        <v/>
      </c>
      <c r="AB63" s="86"/>
      <c r="AC63" s="223" t="str">
        <f t="shared" si="18"/>
        <v/>
      </c>
      <c r="AD63" s="86"/>
      <c r="AE63" s="223" t="str">
        <f t="shared" si="19"/>
        <v/>
      </c>
      <c r="AF63" s="87"/>
      <c r="AG63" s="223" t="str">
        <f t="shared" si="20"/>
        <v/>
      </c>
      <c r="AH63" s="87"/>
      <c r="AI63" s="223" t="str">
        <f t="shared" si="21"/>
        <v/>
      </c>
      <c r="AL63" s="79" t="s">
        <v>7</v>
      </c>
    </row>
    <row r="64" spans="1:38" ht="27" customHeight="1">
      <c r="A64" s="607"/>
      <c r="B64" s="608"/>
      <c r="C64" s="609"/>
      <c r="D64" s="632"/>
      <c r="E64" s="633"/>
      <c r="F64" s="633"/>
      <c r="G64" s="222"/>
      <c r="H64" s="222"/>
      <c r="I64" s="159">
        <f t="shared" si="7"/>
        <v>0</v>
      </c>
      <c r="J64" s="232" t="str">
        <f t="shared" si="8"/>
        <v/>
      </c>
      <c r="K64" s="2"/>
      <c r="L64" s="2"/>
      <c r="M64" s="2" t="b">
        <f t="shared" si="9"/>
        <v>0</v>
      </c>
      <c r="N64" s="2" t="b">
        <f t="shared" si="10"/>
        <v>1</v>
      </c>
      <c r="O64" s="2" t="b">
        <f t="shared" si="11"/>
        <v>1</v>
      </c>
      <c r="P64" s="2"/>
      <c r="Q64" s="2"/>
      <c r="R64" s="2"/>
      <c r="S64" s="68">
        <f t="shared" si="12"/>
        <v>0</v>
      </c>
      <c r="T64" s="223" t="str">
        <f t="shared" si="13"/>
        <v/>
      </c>
      <c r="U64" s="223" t="str">
        <f t="shared" si="14"/>
        <v/>
      </c>
      <c r="V64" s="86"/>
      <c r="W64" s="223" t="str">
        <f t="shared" si="15"/>
        <v/>
      </c>
      <c r="X64" s="86"/>
      <c r="Y64" s="223" t="str">
        <f t="shared" si="16"/>
        <v/>
      </c>
      <c r="Z64" s="86"/>
      <c r="AA64" s="223" t="str">
        <f t="shared" si="17"/>
        <v/>
      </c>
      <c r="AB64" s="86"/>
      <c r="AC64" s="223" t="str">
        <f t="shared" si="18"/>
        <v/>
      </c>
      <c r="AD64" s="86"/>
      <c r="AE64" s="223" t="str">
        <f t="shared" si="19"/>
        <v/>
      </c>
      <c r="AF64" s="87"/>
      <c r="AG64" s="223" t="str">
        <f t="shared" si="20"/>
        <v/>
      </c>
      <c r="AH64" s="87"/>
      <c r="AI64" s="223" t="str">
        <f t="shared" si="21"/>
        <v/>
      </c>
      <c r="AL64" s="78" t="s">
        <v>28</v>
      </c>
    </row>
    <row r="65" spans="1:38" ht="27" customHeight="1">
      <c r="A65" s="607"/>
      <c r="B65" s="608"/>
      <c r="C65" s="609"/>
      <c r="D65" s="632"/>
      <c r="E65" s="633"/>
      <c r="F65" s="633"/>
      <c r="G65" s="222"/>
      <c r="H65" s="222"/>
      <c r="I65" s="159">
        <f t="shared" si="7"/>
        <v>0</v>
      </c>
      <c r="J65" s="232" t="str">
        <f t="shared" si="8"/>
        <v/>
      </c>
      <c r="K65" s="2"/>
      <c r="L65" s="2"/>
      <c r="M65" s="2" t="b">
        <f t="shared" si="9"/>
        <v>0</v>
      </c>
      <c r="N65" s="2" t="b">
        <f t="shared" si="10"/>
        <v>1</v>
      </c>
      <c r="O65" s="2" t="b">
        <f t="shared" si="11"/>
        <v>1</v>
      </c>
      <c r="P65" s="2"/>
      <c r="Q65" s="2"/>
      <c r="R65" s="2"/>
      <c r="S65" s="68">
        <f t="shared" si="12"/>
        <v>0</v>
      </c>
      <c r="T65" s="223" t="str">
        <f t="shared" si="13"/>
        <v/>
      </c>
      <c r="U65" s="223" t="str">
        <f t="shared" si="14"/>
        <v/>
      </c>
      <c r="V65" s="86"/>
      <c r="W65" s="223" t="str">
        <f t="shared" si="15"/>
        <v/>
      </c>
      <c r="X65" s="86"/>
      <c r="Y65" s="223" t="str">
        <f t="shared" si="16"/>
        <v/>
      </c>
      <c r="Z65" s="86"/>
      <c r="AA65" s="223" t="str">
        <f t="shared" si="17"/>
        <v/>
      </c>
      <c r="AB65" s="86"/>
      <c r="AC65" s="223" t="str">
        <f t="shared" si="18"/>
        <v/>
      </c>
      <c r="AD65" s="86"/>
      <c r="AE65" s="223" t="str">
        <f t="shared" si="19"/>
        <v/>
      </c>
      <c r="AF65" s="87"/>
      <c r="AG65" s="223" t="str">
        <f t="shared" si="20"/>
        <v/>
      </c>
      <c r="AH65" s="87"/>
      <c r="AI65" s="223" t="str">
        <f t="shared" si="21"/>
        <v/>
      </c>
      <c r="AL65" s="78" t="s">
        <v>326</v>
      </c>
    </row>
    <row r="66" spans="1:38" ht="27" customHeight="1">
      <c r="A66" s="607"/>
      <c r="B66" s="608"/>
      <c r="C66" s="609"/>
      <c r="D66" s="632"/>
      <c r="E66" s="633"/>
      <c r="F66" s="633"/>
      <c r="G66" s="222"/>
      <c r="H66" s="222"/>
      <c r="I66" s="159">
        <f t="shared" si="7"/>
        <v>0</v>
      </c>
      <c r="J66" s="232" t="str">
        <f t="shared" si="8"/>
        <v/>
      </c>
      <c r="K66" s="2"/>
      <c r="L66" s="2"/>
      <c r="M66" s="2" t="b">
        <f t="shared" si="9"/>
        <v>0</v>
      </c>
      <c r="N66" s="2" t="b">
        <f t="shared" si="10"/>
        <v>1</v>
      </c>
      <c r="O66" s="2" t="b">
        <f t="shared" si="11"/>
        <v>1</v>
      </c>
      <c r="P66" s="2"/>
      <c r="Q66" s="2"/>
      <c r="R66" s="2"/>
      <c r="S66" s="68">
        <f t="shared" si="12"/>
        <v>0</v>
      </c>
      <c r="T66" s="223" t="str">
        <f t="shared" si="13"/>
        <v/>
      </c>
      <c r="U66" s="223" t="str">
        <f t="shared" si="14"/>
        <v/>
      </c>
      <c r="V66" s="86"/>
      <c r="W66" s="223" t="str">
        <f t="shared" si="15"/>
        <v/>
      </c>
      <c r="X66" s="86"/>
      <c r="Y66" s="223" t="str">
        <f t="shared" si="16"/>
        <v/>
      </c>
      <c r="Z66" s="86"/>
      <c r="AA66" s="223" t="str">
        <f t="shared" si="17"/>
        <v/>
      </c>
      <c r="AB66" s="86"/>
      <c r="AC66" s="223" t="str">
        <f t="shared" si="18"/>
        <v/>
      </c>
      <c r="AD66" s="86"/>
      <c r="AE66" s="223" t="str">
        <f t="shared" si="19"/>
        <v/>
      </c>
      <c r="AF66" s="87"/>
      <c r="AG66" s="223" t="str">
        <f t="shared" si="20"/>
        <v/>
      </c>
      <c r="AH66" s="87"/>
      <c r="AI66" s="223" t="str">
        <f t="shared" si="21"/>
        <v/>
      </c>
      <c r="AL66" s="78" t="s">
        <v>122</v>
      </c>
    </row>
    <row r="67" spans="1:38" ht="27" customHeight="1">
      <c r="A67" s="607"/>
      <c r="B67" s="608"/>
      <c r="C67" s="609"/>
      <c r="D67" s="632"/>
      <c r="E67" s="633"/>
      <c r="F67" s="633"/>
      <c r="G67" s="222"/>
      <c r="H67" s="222"/>
      <c r="I67" s="159">
        <f t="shared" si="7"/>
        <v>0</v>
      </c>
      <c r="J67" s="232" t="str">
        <f t="shared" si="8"/>
        <v/>
      </c>
      <c r="K67" s="2"/>
      <c r="L67" s="2"/>
      <c r="M67" s="2" t="b">
        <f t="shared" si="9"/>
        <v>0</v>
      </c>
      <c r="N67" s="2" t="b">
        <f t="shared" si="10"/>
        <v>1</v>
      </c>
      <c r="O67" s="2" t="b">
        <f t="shared" si="11"/>
        <v>1</v>
      </c>
      <c r="P67" s="2"/>
      <c r="Q67" s="2"/>
      <c r="R67" s="2"/>
      <c r="S67" s="68">
        <f t="shared" si="12"/>
        <v>0</v>
      </c>
      <c r="T67" s="223" t="str">
        <f t="shared" si="13"/>
        <v/>
      </c>
      <c r="U67" s="223" t="str">
        <f t="shared" si="14"/>
        <v/>
      </c>
      <c r="V67" s="86"/>
      <c r="W67" s="223" t="str">
        <f t="shared" si="15"/>
        <v/>
      </c>
      <c r="X67" s="86"/>
      <c r="Y67" s="223" t="str">
        <f t="shared" si="16"/>
        <v/>
      </c>
      <c r="Z67" s="86"/>
      <c r="AA67" s="223" t="str">
        <f t="shared" si="17"/>
        <v/>
      </c>
      <c r="AB67" s="86"/>
      <c r="AC67" s="223" t="str">
        <f t="shared" si="18"/>
        <v/>
      </c>
      <c r="AD67" s="86"/>
      <c r="AE67" s="223" t="str">
        <f t="shared" si="19"/>
        <v/>
      </c>
      <c r="AF67" s="87"/>
      <c r="AG67" s="223" t="str">
        <f t="shared" si="20"/>
        <v/>
      </c>
      <c r="AH67" s="87"/>
      <c r="AI67" s="223" t="str">
        <f t="shared" si="21"/>
        <v/>
      </c>
      <c r="AL67" s="78" t="s">
        <v>121</v>
      </c>
    </row>
    <row r="68" spans="1:38" ht="27" customHeight="1">
      <c r="A68" s="607"/>
      <c r="B68" s="608"/>
      <c r="C68" s="609"/>
      <c r="D68" s="632"/>
      <c r="E68" s="633"/>
      <c r="F68" s="633"/>
      <c r="G68" s="222"/>
      <c r="H68" s="222"/>
      <c r="I68" s="159">
        <f t="shared" si="7"/>
        <v>0</v>
      </c>
      <c r="J68" s="232" t="str">
        <f t="shared" si="8"/>
        <v/>
      </c>
      <c r="K68" s="2"/>
      <c r="L68" s="2"/>
      <c r="M68" s="2" t="b">
        <f t="shared" si="9"/>
        <v>0</v>
      </c>
      <c r="N68" s="2" t="b">
        <f t="shared" si="10"/>
        <v>1</v>
      </c>
      <c r="O68" s="2" t="b">
        <f t="shared" si="11"/>
        <v>1</v>
      </c>
      <c r="P68" s="2"/>
      <c r="Q68" s="2"/>
      <c r="R68" s="2"/>
      <c r="S68" s="68">
        <f t="shared" si="12"/>
        <v>0</v>
      </c>
      <c r="T68" s="223" t="str">
        <f t="shared" si="13"/>
        <v/>
      </c>
      <c r="U68" s="223" t="str">
        <f t="shared" si="14"/>
        <v/>
      </c>
      <c r="V68" s="86"/>
      <c r="W68" s="223" t="str">
        <f t="shared" si="15"/>
        <v/>
      </c>
      <c r="X68" s="86"/>
      <c r="Y68" s="223" t="str">
        <f t="shared" si="16"/>
        <v/>
      </c>
      <c r="Z68" s="86"/>
      <c r="AA68" s="223" t="str">
        <f t="shared" si="17"/>
        <v/>
      </c>
      <c r="AB68" s="86"/>
      <c r="AC68" s="223" t="str">
        <f t="shared" si="18"/>
        <v/>
      </c>
      <c r="AD68" s="86"/>
      <c r="AE68" s="223" t="str">
        <f t="shared" si="19"/>
        <v/>
      </c>
      <c r="AF68" s="87"/>
      <c r="AG68" s="223" t="str">
        <f t="shared" si="20"/>
        <v/>
      </c>
      <c r="AH68" s="87"/>
      <c r="AI68" s="223" t="str">
        <f t="shared" si="21"/>
        <v/>
      </c>
      <c r="AL68" s="78" t="s">
        <v>31</v>
      </c>
    </row>
    <row r="69" spans="1:38" ht="27" customHeight="1">
      <c r="A69" s="607"/>
      <c r="B69" s="608"/>
      <c r="C69" s="609"/>
      <c r="D69" s="632"/>
      <c r="E69" s="633"/>
      <c r="F69" s="633"/>
      <c r="G69" s="222"/>
      <c r="H69" s="222"/>
      <c r="I69" s="159">
        <f t="shared" si="7"/>
        <v>0</v>
      </c>
      <c r="J69" s="232" t="str">
        <f t="shared" si="8"/>
        <v/>
      </c>
      <c r="K69" s="2"/>
      <c r="L69" s="2"/>
      <c r="M69" s="2" t="b">
        <f t="shared" si="9"/>
        <v>0</v>
      </c>
      <c r="N69" s="2" t="b">
        <f t="shared" si="10"/>
        <v>1</v>
      </c>
      <c r="O69" s="2" t="b">
        <f t="shared" si="11"/>
        <v>1</v>
      </c>
      <c r="P69" s="2"/>
      <c r="Q69" s="2"/>
      <c r="R69" s="2"/>
      <c r="S69" s="68">
        <f t="shared" si="12"/>
        <v>0</v>
      </c>
      <c r="T69" s="223" t="str">
        <f t="shared" si="13"/>
        <v/>
      </c>
      <c r="U69" s="223" t="str">
        <f t="shared" si="14"/>
        <v/>
      </c>
      <c r="V69" s="86"/>
      <c r="W69" s="223" t="str">
        <f t="shared" si="15"/>
        <v/>
      </c>
      <c r="X69" s="86"/>
      <c r="Y69" s="223" t="str">
        <f t="shared" si="16"/>
        <v/>
      </c>
      <c r="Z69" s="86"/>
      <c r="AA69" s="223" t="str">
        <f t="shared" si="17"/>
        <v/>
      </c>
      <c r="AB69" s="86"/>
      <c r="AC69" s="223" t="str">
        <f t="shared" si="18"/>
        <v/>
      </c>
      <c r="AD69" s="86"/>
      <c r="AE69" s="223" t="str">
        <f t="shared" si="19"/>
        <v/>
      </c>
      <c r="AF69" s="87"/>
      <c r="AG69" s="223" t="str">
        <f t="shared" si="20"/>
        <v/>
      </c>
      <c r="AH69" s="87"/>
      <c r="AI69" s="223" t="str">
        <f t="shared" si="21"/>
        <v/>
      </c>
      <c r="AL69" s="78"/>
    </row>
    <row r="70" spans="1:38" ht="27" customHeight="1">
      <c r="A70" s="607"/>
      <c r="B70" s="608"/>
      <c r="C70" s="609"/>
      <c r="D70" s="632"/>
      <c r="E70" s="633"/>
      <c r="F70" s="633"/>
      <c r="G70" s="222"/>
      <c r="H70" s="222"/>
      <c r="I70" s="159">
        <f t="shared" si="7"/>
        <v>0</v>
      </c>
      <c r="J70" s="232" t="str">
        <f t="shared" si="8"/>
        <v/>
      </c>
      <c r="K70" s="2"/>
      <c r="L70" s="2"/>
      <c r="M70" s="2" t="b">
        <f t="shared" si="9"/>
        <v>0</v>
      </c>
      <c r="N70" s="2" t="b">
        <f t="shared" si="10"/>
        <v>1</v>
      </c>
      <c r="O70" s="2" t="b">
        <f t="shared" si="11"/>
        <v>1</v>
      </c>
      <c r="P70" s="2"/>
      <c r="Q70" s="2"/>
      <c r="R70" s="2"/>
      <c r="S70" s="68">
        <f t="shared" si="12"/>
        <v>0</v>
      </c>
      <c r="T70" s="223" t="str">
        <f t="shared" si="13"/>
        <v/>
      </c>
      <c r="U70" s="223" t="str">
        <f t="shared" si="14"/>
        <v/>
      </c>
      <c r="V70" s="86"/>
      <c r="W70" s="223" t="str">
        <f t="shared" si="15"/>
        <v/>
      </c>
      <c r="X70" s="86"/>
      <c r="Y70" s="223" t="str">
        <f t="shared" si="16"/>
        <v/>
      </c>
      <c r="Z70" s="86"/>
      <c r="AA70" s="223" t="str">
        <f t="shared" si="17"/>
        <v/>
      </c>
      <c r="AB70" s="86"/>
      <c r="AC70" s="223" t="str">
        <f t="shared" si="18"/>
        <v/>
      </c>
      <c r="AD70" s="86"/>
      <c r="AE70" s="223" t="str">
        <f t="shared" si="19"/>
        <v/>
      </c>
      <c r="AF70" s="87"/>
      <c r="AG70" s="223" t="str">
        <f t="shared" si="20"/>
        <v/>
      </c>
      <c r="AH70" s="87"/>
      <c r="AI70" s="223" t="str">
        <f t="shared" si="21"/>
        <v/>
      </c>
      <c r="AL70" s="78"/>
    </row>
    <row r="71" spans="1:38" ht="27" customHeight="1">
      <c r="A71" s="607"/>
      <c r="B71" s="608"/>
      <c r="C71" s="609"/>
      <c r="D71" s="632"/>
      <c r="E71" s="633"/>
      <c r="F71" s="633"/>
      <c r="G71" s="222"/>
      <c r="H71" s="222"/>
      <c r="I71" s="159">
        <f t="shared" si="7"/>
        <v>0</v>
      </c>
      <c r="J71" s="232" t="str">
        <f t="shared" si="8"/>
        <v/>
      </c>
      <c r="K71" s="2"/>
      <c r="L71" s="2"/>
      <c r="M71" s="2" t="b">
        <f t="shared" si="9"/>
        <v>0</v>
      </c>
      <c r="N71" s="2" t="b">
        <f t="shared" si="10"/>
        <v>1</v>
      </c>
      <c r="O71" s="2" t="b">
        <f t="shared" si="11"/>
        <v>1</v>
      </c>
      <c r="P71" s="2"/>
      <c r="Q71" s="2"/>
      <c r="R71" s="2"/>
      <c r="S71" s="68">
        <f t="shared" si="12"/>
        <v>0</v>
      </c>
      <c r="T71" s="223" t="str">
        <f t="shared" si="13"/>
        <v/>
      </c>
      <c r="U71" s="223" t="str">
        <f t="shared" si="14"/>
        <v/>
      </c>
      <c r="V71" s="86"/>
      <c r="W71" s="223" t="str">
        <f t="shared" si="15"/>
        <v/>
      </c>
      <c r="X71" s="86"/>
      <c r="Y71" s="223" t="str">
        <f t="shared" si="16"/>
        <v/>
      </c>
      <c r="Z71" s="86"/>
      <c r="AA71" s="223" t="str">
        <f t="shared" si="17"/>
        <v/>
      </c>
      <c r="AB71" s="86"/>
      <c r="AC71" s="223" t="str">
        <f t="shared" si="18"/>
        <v/>
      </c>
      <c r="AD71" s="86"/>
      <c r="AE71" s="223" t="str">
        <f t="shared" si="19"/>
        <v/>
      </c>
      <c r="AF71" s="87"/>
      <c r="AG71" s="223" t="str">
        <f t="shared" si="20"/>
        <v/>
      </c>
      <c r="AH71" s="87"/>
      <c r="AI71" s="223" t="str">
        <f t="shared" si="21"/>
        <v/>
      </c>
    </row>
    <row r="72" spans="1:38">
      <c r="A72" s="13"/>
      <c r="B72" s="13"/>
      <c r="C72" s="13"/>
      <c r="D72" s="13"/>
      <c r="E72" s="13"/>
      <c r="F72" s="13"/>
      <c r="G72" s="224"/>
      <c r="H72" s="224"/>
      <c r="I72" s="225"/>
      <c r="J72" s="233"/>
      <c r="K72" s="2"/>
      <c r="L72" s="2"/>
      <c r="M72" s="2"/>
      <c r="N72" s="207"/>
      <c r="O72" s="2"/>
      <c r="P72" s="2"/>
      <c r="Q72" s="2"/>
      <c r="R72" s="207"/>
      <c r="S72" s="2"/>
      <c r="T72" s="223" t="str">
        <f t="shared" si="13"/>
        <v/>
      </c>
      <c r="U72" s="223" t="str">
        <f t="shared" si="14"/>
        <v/>
      </c>
      <c r="V72" s="86"/>
      <c r="W72" s="223" t="str">
        <f>IF(A71="Asystent Edukacji Romskiej (zatrudniony ze środków rezerwy celowej)",I71,"")</f>
        <v/>
      </c>
      <c r="X72" s="86"/>
      <c r="Y72" s="223" t="str">
        <f t="shared" si="16"/>
        <v/>
      </c>
      <c r="Z72" s="86"/>
      <c r="AA72" s="223" t="str">
        <f>IF(A71="wyprawka szkolna",I71,"")</f>
        <v/>
      </c>
      <c r="AB72" s="86"/>
      <c r="AC72" s="223" t="str">
        <f>IF(A71="edukacja przedszkolna",I71,"")</f>
        <v/>
      </c>
      <c r="AD72" s="86"/>
      <c r="AE72" s="223" t="str">
        <f t="shared" si="19"/>
        <v/>
      </c>
      <c r="AF72" s="87"/>
      <c r="AG72" s="223" t="str">
        <f>IF(A71="Tworzenie miejsc pracy (z wyłączeniem zadań z edukacji i mieszkalnictwa)",I71,"")</f>
        <v/>
      </c>
      <c r="AH72" s="87"/>
      <c r="AI72" s="223" t="str">
        <f>IF(A71="kursy, szkolenia",I71,"")</f>
        <v/>
      </c>
    </row>
    <row r="73" spans="1:38">
      <c r="A73" s="13"/>
      <c r="B73" s="13"/>
      <c r="C73" s="13"/>
      <c r="D73" s="13"/>
      <c r="E73" s="13"/>
      <c r="F73" s="13"/>
      <c r="G73" s="224"/>
      <c r="H73" s="224"/>
      <c r="I73" s="225"/>
      <c r="J73" s="233"/>
      <c r="K73" s="2"/>
      <c r="L73" s="2"/>
      <c r="M73" s="2"/>
      <c r="N73" s="2"/>
      <c r="O73" s="2"/>
      <c r="P73" s="2"/>
      <c r="Q73" s="2"/>
      <c r="R73" s="2"/>
      <c r="S73" s="2"/>
      <c r="T73" s="69">
        <f>SUM(T32:T72)</f>
        <v>0</v>
      </c>
      <c r="U73" s="69">
        <f>SUM(U32:U72)</f>
        <v>0</v>
      </c>
      <c r="V73" s="69">
        <f t="shared" ref="V73:AI73" si="22">SUM(V32:V72)</f>
        <v>0</v>
      </c>
      <c r="W73" s="69">
        <f t="shared" si="22"/>
        <v>0</v>
      </c>
      <c r="X73" s="69">
        <f t="shared" si="22"/>
        <v>0</v>
      </c>
      <c r="Y73" s="69">
        <f t="shared" si="22"/>
        <v>0</v>
      </c>
      <c r="Z73" s="69">
        <f t="shared" si="22"/>
        <v>0</v>
      </c>
      <c r="AA73" s="69">
        <f t="shared" si="22"/>
        <v>0</v>
      </c>
      <c r="AB73" s="69">
        <f t="shared" si="22"/>
        <v>0</v>
      </c>
      <c r="AC73" s="69">
        <f t="shared" si="22"/>
        <v>0</v>
      </c>
      <c r="AD73" s="69">
        <f t="shared" si="22"/>
        <v>0</v>
      </c>
      <c r="AE73" s="69">
        <f t="shared" si="22"/>
        <v>0</v>
      </c>
      <c r="AF73" s="69">
        <f t="shared" si="22"/>
        <v>0</v>
      </c>
      <c r="AG73" s="69">
        <f t="shared" si="22"/>
        <v>0</v>
      </c>
      <c r="AH73" s="69">
        <f t="shared" si="22"/>
        <v>0</v>
      </c>
      <c r="AI73" s="69">
        <f t="shared" si="22"/>
        <v>0</v>
      </c>
    </row>
    <row r="74" spans="1:38">
      <c r="G74" s="224"/>
      <c r="H74" s="224"/>
      <c r="I74" s="225"/>
      <c r="J74" s="233"/>
      <c r="K74" s="2"/>
      <c r="L74" s="2"/>
      <c r="M74" s="206" t="s">
        <v>277</v>
      </c>
      <c r="N74" s="2"/>
      <c r="O74" s="2"/>
      <c r="P74" s="2"/>
      <c r="Q74" s="2"/>
      <c r="R74" s="2"/>
      <c r="S74" s="2"/>
      <c r="T74" s="2"/>
      <c r="U74" s="2"/>
      <c r="V74" s="2"/>
    </row>
    <row r="75" spans="1:38">
      <c r="G75" s="224"/>
      <c r="H75" s="224"/>
      <c r="I75" s="225"/>
      <c r="J75" s="233"/>
      <c r="K75" s="2"/>
      <c r="L75" s="2"/>
      <c r="M75" s="206" t="s">
        <v>278</v>
      </c>
      <c r="N75" s="2"/>
      <c r="O75" s="2"/>
      <c r="P75" s="2"/>
      <c r="Q75" s="2"/>
      <c r="R75" s="2"/>
      <c r="S75" s="2"/>
      <c r="T75" s="2"/>
      <c r="U75" s="2"/>
      <c r="V75" s="2"/>
    </row>
    <row r="76" spans="1:38">
      <c r="G76" s="224"/>
      <c r="H76" s="224"/>
      <c r="I76" s="225"/>
      <c r="J76" s="233"/>
      <c r="K76" s="2"/>
      <c r="L76" s="2"/>
      <c r="M76" s="206" t="s">
        <v>276</v>
      </c>
      <c r="N76" s="2"/>
      <c r="O76" s="2"/>
      <c r="P76" s="2"/>
      <c r="Q76" s="2"/>
      <c r="R76" s="2"/>
      <c r="S76" s="2"/>
      <c r="T76" s="2"/>
      <c r="U76" s="2"/>
      <c r="V76" s="2"/>
    </row>
    <row r="77" spans="1:38">
      <c r="G77" s="224"/>
      <c r="H77" s="224"/>
      <c r="I77" s="225"/>
      <c r="J77" s="233"/>
      <c r="K77" s="2"/>
      <c r="L77" s="2"/>
      <c r="M77" s="206" t="s">
        <v>279</v>
      </c>
      <c r="N77" s="2"/>
      <c r="O77" s="2"/>
      <c r="P77" s="2"/>
      <c r="Q77" s="2"/>
      <c r="R77" s="2"/>
      <c r="S77" s="2"/>
      <c r="T77" s="2"/>
      <c r="U77" s="2"/>
      <c r="V77" s="2"/>
    </row>
    <row r="78" spans="1:38">
      <c r="G78" s="224"/>
      <c r="H78" s="224"/>
      <c r="I78" s="225"/>
      <c r="J78" s="233"/>
      <c r="K78" s="2"/>
      <c r="L78" s="2"/>
      <c r="M78" s="206" t="s">
        <v>280</v>
      </c>
      <c r="N78" s="2"/>
      <c r="O78" s="2"/>
      <c r="P78" s="2"/>
      <c r="Q78" s="2"/>
      <c r="R78" s="2"/>
      <c r="S78" s="2"/>
      <c r="T78" s="2"/>
      <c r="U78" s="2"/>
      <c r="V78" s="2"/>
    </row>
    <row r="79" spans="1:38">
      <c r="G79" s="224"/>
      <c r="H79" s="224"/>
      <c r="I79" s="225"/>
      <c r="J79" s="233"/>
      <c r="K79" s="2"/>
      <c r="L79" s="2"/>
      <c r="M79" s="206" t="s">
        <v>281</v>
      </c>
      <c r="N79" s="2"/>
      <c r="O79" s="2"/>
      <c r="P79" s="2"/>
      <c r="Q79" s="2"/>
      <c r="R79" s="2"/>
      <c r="S79" s="2"/>
      <c r="T79" s="2"/>
      <c r="U79" s="2"/>
      <c r="V79" s="2"/>
    </row>
    <row r="80" spans="1:38">
      <c r="G80" s="224"/>
      <c r="H80" s="224"/>
      <c r="I80" s="225"/>
      <c r="J80" s="233"/>
      <c r="K80" s="2"/>
      <c r="L80" s="2"/>
      <c r="M80" s="206" t="s">
        <v>282</v>
      </c>
      <c r="N80" s="2"/>
      <c r="O80" s="2"/>
      <c r="P80" s="2"/>
      <c r="Q80" s="2"/>
      <c r="R80" s="2"/>
      <c r="S80" s="2"/>
      <c r="T80" s="2"/>
      <c r="U80" s="2"/>
      <c r="V80" s="2"/>
    </row>
    <row r="81" spans="7:22">
      <c r="G81" s="224"/>
      <c r="H81" s="224"/>
      <c r="I81" s="225"/>
      <c r="J81" s="233"/>
      <c r="K81" s="2"/>
      <c r="L81" s="2"/>
      <c r="M81" s="206" t="s">
        <v>275</v>
      </c>
      <c r="N81" s="2"/>
      <c r="O81" s="2"/>
      <c r="P81" s="2"/>
      <c r="Q81" s="2"/>
      <c r="R81" s="2"/>
      <c r="S81" s="2"/>
      <c r="T81" s="2"/>
      <c r="U81" s="2"/>
      <c r="V81" s="2"/>
    </row>
    <row r="82" spans="7:22">
      <c r="G82" s="224"/>
      <c r="H82" s="224"/>
      <c r="I82" s="225"/>
      <c r="J82" s="233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7:22">
      <c r="G83" s="224"/>
      <c r="H83" s="224"/>
      <c r="I83" s="225"/>
      <c r="J83" s="233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7:22">
      <c r="G84" s="224"/>
      <c r="H84" s="224"/>
      <c r="I84" s="225"/>
      <c r="J84" s="233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7:22">
      <c r="G85" s="224"/>
      <c r="H85" s="224"/>
      <c r="I85" s="225"/>
      <c r="J85" s="233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7:22">
      <c r="G86" s="224"/>
      <c r="H86" s="224"/>
      <c r="I86" s="225"/>
      <c r="J86" s="233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7:22">
      <c r="G87" s="224"/>
      <c r="H87" s="224"/>
      <c r="I87" s="225"/>
      <c r="J87" s="233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7:22">
      <c r="G88" s="224"/>
      <c r="H88" s="224"/>
      <c r="I88" s="225"/>
      <c r="J88" s="233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7:22">
      <c r="G89" s="224"/>
      <c r="H89" s="224"/>
      <c r="I89" s="225"/>
      <c r="J89" s="233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7:22">
      <c r="G90" s="224"/>
      <c r="H90" s="224"/>
      <c r="I90" s="225"/>
      <c r="J90" s="233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7:22">
      <c r="G91" s="224"/>
      <c r="H91" s="224"/>
      <c r="I91" s="225"/>
      <c r="J91" s="233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7:22">
      <c r="G92" s="224"/>
      <c r="H92" s="224"/>
      <c r="I92" s="225"/>
      <c r="J92" s="233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7:22">
      <c r="G93" s="224"/>
      <c r="H93" s="224"/>
      <c r="I93" s="225"/>
      <c r="J93" s="233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7:22">
      <c r="G94" s="224"/>
      <c r="H94" s="224"/>
      <c r="I94" s="225"/>
      <c r="J94" s="233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7:22">
      <c r="G95" s="224"/>
      <c r="H95" s="224"/>
      <c r="I95" s="225"/>
      <c r="J95" s="233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7:22">
      <c r="G96" s="224"/>
      <c r="H96" s="224"/>
      <c r="I96" s="225"/>
      <c r="J96" s="233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7:22">
      <c r="G97" s="224"/>
      <c r="H97" s="224"/>
      <c r="I97" s="225"/>
      <c r="J97" s="233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7:22">
      <c r="G98" s="224"/>
      <c r="H98" s="224"/>
      <c r="I98" s="225"/>
      <c r="J98" s="233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7:22">
      <c r="G99" s="224"/>
      <c r="H99" s="224"/>
      <c r="I99" s="225"/>
      <c r="J99" s="233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7:22">
      <c r="G100" s="224"/>
      <c r="H100" s="224"/>
      <c r="I100" s="225"/>
      <c r="J100" s="233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7:22">
      <c r="G101" s="224"/>
      <c r="H101" s="224"/>
      <c r="I101" s="225"/>
      <c r="J101" s="233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7:22">
      <c r="G102" s="224"/>
      <c r="H102" s="224"/>
      <c r="I102" s="225"/>
      <c r="J102" s="233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7:22">
      <c r="G103" s="224"/>
      <c r="H103" s="224"/>
      <c r="I103" s="225"/>
      <c r="J103" s="233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7:22">
      <c r="G104" s="224"/>
      <c r="H104" s="224"/>
      <c r="I104" s="225"/>
      <c r="J104" s="233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7:22">
      <c r="G105" s="224"/>
      <c r="H105" s="224"/>
      <c r="I105" s="225"/>
      <c r="J105" s="233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7:22">
      <c r="G106" s="224"/>
      <c r="H106" s="224"/>
      <c r="I106" s="225"/>
      <c r="J106" s="233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7:22">
      <c r="G107" s="224"/>
      <c r="H107" s="224"/>
      <c r="I107" s="225"/>
      <c r="J107" s="233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7:22">
      <c r="G108" s="224"/>
      <c r="H108" s="224"/>
      <c r="I108" s="225"/>
      <c r="J108" s="233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7:22">
      <c r="G109" s="224"/>
      <c r="H109" s="224"/>
      <c r="I109" s="225"/>
      <c r="J109" s="233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7:22">
      <c r="G110" s="224"/>
      <c r="H110" s="224"/>
      <c r="I110" s="225"/>
      <c r="J110" s="233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7:22">
      <c r="G111" s="224"/>
      <c r="H111" s="224"/>
      <c r="I111" s="225"/>
      <c r="J111" s="233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7:22">
      <c r="G112" s="224"/>
      <c r="H112" s="224"/>
      <c r="I112" s="225"/>
      <c r="J112" s="233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>
      <c r="G113" s="224"/>
      <c r="H113" s="224"/>
      <c r="I113" s="225"/>
      <c r="J113" s="233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>
      <c r="G114" s="224"/>
      <c r="H114" s="224"/>
      <c r="I114" s="225"/>
      <c r="J114" s="233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>
      <c r="G115" s="224"/>
      <c r="H115" s="224"/>
      <c r="I115" s="225"/>
      <c r="J115" s="233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>
      <c r="G116" s="224"/>
      <c r="H116" s="224"/>
      <c r="I116" s="225"/>
      <c r="J116" s="233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>
      <c r="G117" s="224"/>
      <c r="H117" s="224"/>
      <c r="I117" s="225"/>
      <c r="J117" s="233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>
      <c r="A118" s="13"/>
      <c r="B118" s="13"/>
      <c r="C118" s="13"/>
      <c r="D118" s="13"/>
      <c r="E118" s="13"/>
      <c r="F118" s="13"/>
      <c r="G118" s="224"/>
      <c r="H118" s="224"/>
      <c r="I118" s="225"/>
      <c r="J118" s="233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>
      <c r="A119" s="13"/>
      <c r="B119" s="13"/>
      <c r="C119" s="13"/>
      <c r="D119" s="13"/>
      <c r="E119" s="13"/>
      <c r="F119" s="13"/>
      <c r="G119" s="224"/>
      <c r="H119" s="224"/>
      <c r="I119" s="225"/>
      <c r="J119" s="233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>
      <c r="G120" s="224"/>
      <c r="H120" s="224"/>
      <c r="I120" s="225"/>
      <c r="J120" s="233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>
      <c r="G121" s="224"/>
      <c r="H121" s="224"/>
      <c r="I121" s="225"/>
      <c r="J121" s="233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>
      <c r="G122" s="224"/>
      <c r="H122" s="224"/>
      <c r="I122" s="225"/>
      <c r="J122" s="233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>
      <c r="G123" s="224"/>
      <c r="H123" s="224"/>
      <c r="I123" s="225"/>
      <c r="J123" s="233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>
      <c r="G124" s="224"/>
      <c r="H124" s="224"/>
      <c r="I124" s="225"/>
    </row>
    <row r="125" spans="1:22">
      <c r="G125" s="224"/>
      <c r="H125" s="224"/>
      <c r="I125" s="225"/>
    </row>
    <row r="126" spans="1:22">
      <c r="G126" s="224"/>
      <c r="H126" s="224"/>
      <c r="I126" s="225"/>
    </row>
    <row r="127" spans="1:22">
      <c r="G127" s="224"/>
      <c r="H127" s="224"/>
      <c r="I127" s="225"/>
    </row>
    <row r="128" spans="1:22">
      <c r="G128" s="224"/>
      <c r="H128" s="224"/>
      <c r="I128" s="225"/>
    </row>
    <row r="129" spans="7:9">
      <c r="G129" s="224"/>
      <c r="H129" s="224"/>
      <c r="I129" s="225"/>
    </row>
    <row r="130" spans="7:9">
      <c r="G130" s="224"/>
      <c r="H130" s="224"/>
      <c r="I130" s="225"/>
    </row>
    <row r="131" spans="7:9">
      <c r="G131" s="224"/>
      <c r="H131" s="224"/>
      <c r="I131" s="225"/>
    </row>
    <row r="132" spans="7:9">
      <c r="G132" s="224"/>
      <c r="H132" s="224"/>
      <c r="I132" s="225"/>
    </row>
    <row r="133" spans="7:9">
      <c r="G133" s="13"/>
      <c r="H133" s="13"/>
      <c r="I133" s="13"/>
    </row>
    <row r="134" spans="7:9">
      <c r="G134" s="13"/>
      <c r="H134" s="13"/>
      <c r="I134" s="13"/>
    </row>
    <row r="135" spans="7:9">
      <c r="G135" s="13"/>
      <c r="H135" s="13"/>
      <c r="I135" s="13"/>
    </row>
  </sheetData>
  <sheetProtection password="CC5E" sheet="1"/>
  <mergeCells count="123">
    <mergeCell ref="D52:F52"/>
    <mergeCell ref="D53:F53"/>
    <mergeCell ref="D54:F54"/>
    <mergeCell ref="D55:F55"/>
    <mergeCell ref="D45:F45"/>
    <mergeCell ref="D46:F46"/>
    <mergeCell ref="D47:F47"/>
    <mergeCell ref="D48:F48"/>
    <mergeCell ref="D50:F50"/>
    <mergeCell ref="D51:F51"/>
    <mergeCell ref="D49:F49"/>
    <mergeCell ref="A14:H14"/>
    <mergeCell ref="A15:H15"/>
    <mergeCell ref="A16:H16"/>
    <mergeCell ref="A50:C50"/>
    <mergeCell ref="A44:C44"/>
    <mergeCell ref="A3:D3"/>
    <mergeCell ref="F3:I3"/>
    <mergeCell ref="A4:I4"/>
    <mergeCell ref="A5:I5"/>
    <mergeCell ref="A10:H10"/>
    <mergeCell ref="A11:H11"/>
    <mergeCell ref="A12:H12"/>
    <mergeCell ref="A65:C65"/>
    <mergeCell ref="D64:F64"/>
    <mergeCell ref="D63:F63"/>
    <mergeCell ref="D65:F65"/>
    <mergeCell ref="H1:I1"/>
    <mergeCell ref="A1:G1"/>
    <mergeCell ref="A2:G2"/>
    <mergeCell ref="H2:I2"/>
    <mergeCell ref="A56:C56"/>
    <mergeCell ref="D56:F56"/>
    <mergeCell ref="A68:C68"/>
    <mergeCell ref="D70:F70"/>
    <mergeCell ref="D66:F66"/>
    <mergeCell ref="D67:F67"/>
    <mergeCell ref="D68:F68"/>
    <mergeCell ref="D69:F69"/>
    <mergeCell ref="A69:C69"/>
    <mergeCell ref="A70:C70"/>
    <mergeCell ref="A66:C66"/>
    <mergeCell ref="A67:C67"/>
    <mergeCell ref="A71:C71"/>
    <mergeCell ref="D71:F71"/>
    <mergeCell ref="A60:C60"/>
    <mergeCell ref="A61:C61"/>
    <mergeCell ref="A62:C62"/>
    <mergeCell ref="D60:F60"/>
    <mergeCell ref="D61:F61"/>
    <mergeCell ref="D62:F62"/>
    <mergeCell ref="A63:C63"/>
    <mergeCell ref="A64:C64"/>
    <mergeCell ref="A57:C57"/>
    <mergeCell ref="A58:C58"/>
    <mergeCell ref="D42:F42"/>
    <mergeCell ref="A59:C59"/>
    <mergeCell ref="D57:F57"/>
    <mergeCell ref="D58:F58"/>
    <mergeCell ref="D59:F59"/>
    <mergeCell ref="A51:C51"/>
    <mergeCell ref="A52:C52"/>
    <mergeCell ref="A53:C53"/>
    <mergeCell ref="A54:C54"/>
    <mergeCell ref="A55:C55"/>
    <mergeCell ref="D39:F39"/>
    <mergeCell ref="D40:F40"/>
    <mergeCell ref="D41:F41"/>
    <mergeCell ref="A39:C39"/>
    <mergeCell ref="A40:C40"/>
    <mergeCell ref="A48:C48"/>
    <mergeCell ref="A49:C49"/>
    <mergeCell ref="A45:C45"/>
    <mergeCell ref="A46:C46"/>
    <mergeCell ref="A47:C47"/>
    <mergeCell ref="D43:F43"/>
    <mergeCell ref="D44:F44"/>
    <mergeCell ref="A41:C41"/>
    <mergeCell ref="A42:C42"/>
    <mergeCell ref="A43:C43"/>
    <mergeCell ref="D36:F36"/>
    <mergeCell ref="D37:F37"/>
    <mergeCell ref="D38:F38"/>
    <mergeCell ref="A36:C36"/>
    <mergeCell ref="A37:C37"/>
    <mergeCell ref="A38:C38"/>
    <mergeCell ref="D35:F35"/>
    <mergeCell ref="A29:I29"/>
    <mergeCell ref="A30:F30"/>
    <mergeCell ref="G30:I30"/>
    <mergeCell ref="D31:F31"/>
    <mergeCell ref="A31:C31"/>
    <mergeCell ref="A35:C35"/>
    <mergeCell ref="A33:C33"/>
    <mergeCell ref="D34:F34"/>
    <mergeCell ref="A17:H17"/>
    <mergeCell ref="A34:C34"/>
    <mergeCell ref="A20:B24"/>
    <mergeCell ref="C20:F20"/>
    <mergeCell ref="C21:F21"/>
    <mergeCell ref="A25:B25"/>
    <mergeCell ref="C25:F25"/>
    <mergeCell ref="D33:F33"/>
    <mergeCell ref="C27:F27"/>
    <mergeCell ref="A28:B28"/>
    <mergeCell ref="C19:F19"/>
    <mergeCell ref="C23:F23"/>
    <mergeCell ref="A26:B27"/>
    <mergeCell ref="C26:F26"/>
    <mergeCell ref="A32:C32"/>
    <mergeCell ref="D32:F32"/>
    <mergeCell ref="C22:F22"/>
    <mergeCell ref="C28:F28"/>
    <mergeCell ref="A13:H13"/>
    <mergeCell ref="A6:F6"/>
    <mergeCell ref="A7:I7"/>
    <mergeCell ref="A8:H8"/>
    <mergeCell ref="A9:H9"/>
    <mergeCell ref="BA23:BA24"/>
    <mergeCell ref="C24:F24"/>
    <mergeCell ref="A18:I18"/>
    <mergeCell ref="A19:B19"/>
    <mergeCell ref="I23:I24"/>
  </mergeCells>
  <phoneticPr fontId="107" type="noConversion"/>
  <dataValidations count="2">
    <dataValidation type="list" allowBlank="1" showInputMessage="1" showErrorMessage="1" sqref="D32:D71">
      <formula1>$M$74:$M$81</formula1>
    </dataValidation>
    <dataValidation type="list" allowBlank="1" showInputMessage="1" showErrorMessage="1" sqref="A32:C71">
      <formula1>$AL$32:$AL$68</formula1>
    </dataValidation>
  </dataValidation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6"/>
  <dimension ref="A1:AZ34"/>
  <sheetViews>
    <sheetView workbookViewId="0">
      <selection activeCell="BE17" sqref="BE17"/>
    </sheetView>
  </sheetViews>
  <sheetFormatPr defaultRowHeight="15"/>
  <cols>
    <col min="1" max="1" width="3.85546875" style="1" customWidth="1"/>
    <col min="2" max="2" width="64" style="1" customWidth="1"/>
    <col min="3" max="3" width="9.140625" style="1"/>
    <col min="4" max="5" width="7.28515625" style="13" customWidth="1"/>
    <col min="6" max="6" width="7.28515625" style="89" customWidth="1"/>
    <col min="7" max="7" width="10.28515625" style="60" hidden="1" customWidth="1"/>
    <col min="8" max="8" width="8.7109375" style="60" hidden="1" customWidth="1"/>
    <col min="9" max="9" width="8.42578125" style="60" hidden="1" customWidth="1"/>
    <col min="10" max="10" width="9.140625" style="1" hidden="1" customWidth="1"/>
    <col min="11" max="11" width="9.140625" style="60" hidden="1" customWidth="1"/>
    <col min="12" max="14" width="9.140625" style="1" hidden="1" customWidth="1"/>
    <col min="15" max="15" width="9.140625" style="69" hidden="1" customWidth="1"/>
    <col min="16" max="52" width="9.140625" style="1" hidden="1" customWidth="1"/>
    <col min="53" max="16384" width="9.140625" style="1"/>
  </cols>
  <sheetData>
    <row r="1" spans="1:30" ht="15" customHeight="1">
      <c r="A1" s="149" t="s">
        <v>226</v>
      </c>
      <c r="B1" s="148"/>
      <c r="C1" s="564" t="s">
        <v>156</v>
      </c>
      <c r="D1" s="658"/>
      <c r="E1" s="659"/>
      <c r="F1" s="180"/>
      <c r="G1" s="90"/>
      <c r="H1" s="91"/>
      <c r="AD1" s="1">
        <f>Planowanie!B24</f>
        <v>0</v>
      </c>
    </row>
    <row r="2" spans="1:30" s="24" customFormat="1" ht="18.75" customHeight="1">
      <c r="A2" s="681" t="str">
        <f>IF(J2=0,"","W zał. nr 2 Wskaźniki wystąpiły błędy")</f>
        <v>W zał. nr 2 Wskaźniki wystąpiły błędy</v>
      </c>
      <c r="B2" s="682"/>
      <c r="C2" s="680" t="str">
        <f>IF(Planowanie!H45="","Wersja pierwotna",Planowanie!H45)</f>
        <v>Wersja pierwotna</v>
      </c>
      <c r="D2" s="606"/>
      <c r="E2" s="606"/>
      <c r="F2" s="180"/>
      <c r="G2" s="92"/>
      <c r="H2" s="89"/>
      <c r="I2" s="89"/>
      <c r="J2" s="251">
        <f>SUM(J8:J32)</f>
        <v>1</v>
      </c>
      <c r="K2" s="89"/>
      <c r="O2" s="178"/>
    </row>
    <row r="3" spans="1:30" ht="3" customHeight="1">
      <c r="A3" s="664"/>
      <c r="B3" s="429"/>
      <c r="C3" s="429"/>
      <c r="D3" s="429"/>
      <c r="E3" s="665"/>
      <c r="F3" s="180"/>
      <c r="G3" s="93"/>
      <c r="H3" s="91"/>
    </row>
    <row r="4" spans="1:30">
      <c r="A4" s="667" t="s">
        <v>12</v>
      </c>
      <c r="B4" s="668"/>
      <c r="C4" s="668"/>
      <c r="D4" s="668"/>
      <c r="E4" s="668"/>
      <c r="F4" s="181"/>
      <c r="G4" s="90"/>
    </row>
    <row r="5" spans="1:30" ht="30" customHeight="1">
      <c r="A5" s="328">
        <f>Wniosek!A7:I7</f>
        <v>0</v>
      </c>
      <c r="B5" s="329"/>
      <c r="C5" s="329"/>
      <c r="D5" s="329"/>
      <c r="E5" s="666"/>
      <c r="F5" s="181"/>
      <c r="G5" s="90"/>
    </row>
    <row r="6" spans="1:30" ht="3" customHeight="1">
      <c r="A6" s="675"/>
      <c r="B6" s="676"/>
      <c r="C6" s="676"/>
      <c r="D6" s="676"/>
      <c r="E6" s="677"/>
      <c r="F6" s="180"/>
      <c r="G6" s="90"/>
    </row>
    <row r="7" spans="1:30">
      <c r="A7" s="625" t="s">
        <v>246</v>
      </c>
      <c r="B7" s="683"/>
      <c r="C7" s="684"/>
      <c r="D7" s="150">
        <f>Planowanie!B26-1</f>
        <v>-1</v>
      </c>
      <c r="E7" s="150">
        <f>Planowanie!B26</f>
        <v>0</v>
      </c>
      <c r="F7" s="182"/>
      <c r="G7" s="94"/>
    </row>
    <row r="8" spans="1:30">
      <c r="A8" s="685" t="s">
        <v>238</v>
      </c>
      <c r="B8" s="686"/>
      <c r="C8" s="686"/>
      <c r="D8" s="97"/>
      <c r="E8" s="156"/>
      <c r="F8" s="250" t="str">
        <f>IF(D8=0,"uzupełnij","")</f>
        <v>uzupełnij</v>
      </c>
      <c r="G8" s="95"/>
      <c r="H8" s="95"/>
      <c r="J8" s="95">
        <f>IF(D8&gt;0,0,1)</f>
        <v>1</v>
      </c>
      <c r="K8" s="95"/>
      <c r="L8" s="95"/>
    </row>
    <row r="9" spans="1:30">
      <c r="A9" s="678" t="str">
        <f>IF(AD1="edukacja","EDUKACJA - pola obowiązkowe: I, 1, 2, 3 oraz w zależności od charakteru zadania, właściwe dla 4 -10","zadanie nie dotyczy edukacji")</f>
        <v>zadanie nie dotyczy edukacji</v>
      </c>
      <c r="B9" s="505"/>
      <c r="C9" s="505"/>
      <c r="D9" s="505"/>
      <c r="E9" s="679"/>
      <c r="G9" s="63"/>
    </row>
    <row r="10" spans="1:30">
      <c r="A10" s="151" t="s">
        <v>95</v>
      </c>
      <c r="B10" s="296" t="s">
        <v>200</v>
      </c>
      <c r="C10" s="296"/>
      <c r="D10" s="235">
        <v>0</v>
      </c>
      <c r="E10" s="154"/>
      <c r="F10" s="183"/>
      <c r="G10" s="63" t="b">
        <f>AND($A$9="EDUKACJA - pola obowiązkowe: I, 1, 2, 3 oraz w zależności od charakteru zadania, właściwe dla 4 -10",D10&gt;0)</f>
        <v>0</v>
      </c>
      <c r="H10" s="63" t="b">
        <f>AND($A$9="zadanie nie dotyczy edukacji",D10=0)</f>
        <v>1</v>
      </c>
      <c r="I10" s="60" t="b">
        <f>OR(G10=TRUE,H10=TRUE)</f>
        <v>1</v>
      </c>
      <c r="J10" s="1">
        <f>IF(I10=TRUE,0,1)</f>
        <v>0</v>
      </c>
      <c r="R10" s="63"/>
    </row>
    <row r="11" spans="1:30">
      <c r="A11" s="151" t="s">
        <v>96</v>
      </c>
      <c r="B11" s="296" t="s">
        <v>201</v>
      </c>
      <c r="C11" s="296"/>
      <c r="D11" s="235">
        <v>0</v>
      </c>
      <c r="E11" s="155"/>
      <c r="F11" s="183"/>
      <c r="G11" s="63" t="b">
        <f>AND($A$9="EDUKACJA - pola obowiązkowe: I, 1, 2, 3 oraz w zależności od charakteru zadania, właściwe dla 4 -10",D11&gt;0)</f>
        <v>0</v>
      </c>
      <c r="H11" s="63" t="b">
        <f>AND($A$9="zadanie nie dotyczy edukacji",D11=0)</f>
        <v>1</v>
      </c>
      <c r="I11" s="60" t="b">
        <f>OR(G11=TRUE,H11=TRUE)</f>
        <v>1</v>
      </c>
      <c r="J11" s="1">
        <f>IF(I11=TRUE,0,1)</f>
        <v>0</v>
      </c>
    </row>
    <row r="12" spans="1:30" ht="15.75" thickBot="1">
      <c r="A12" s="151" t="s">
        <v>97</v>
      </c>
      <c r="B12" s="296" t="s">
        <v>202</v>
      </c>
      <c r="C12" s="296"/>
      <c r="D12" s="235">
        <v>0</v>
      </c>
      <c r="E12" s="155"/>
      <c r="F12" s="183"/>
      <c r="G12" s="63" t="b">
        <f>AND($A$9="EDUKACJA - pola obowiązkowe: I, 1, 2, 3 oraz w zależności od charakteru zadania, właściwe dla 4 -10",D12&gt;0)</f>
        <v>0</v>
      </c>
      <c r="H12" s="63" t="b">
        <f>AND($A$9="zadanie nie dotyczy edukacji",D12=0)</f>
        <v>1</v>
      </c>
      <c r="I12" s="60" t="b">
        <f>OR(G12=TRUE,H12=TRUE)</f>
        <v>1</v>
      </c>
      <c r="J12" s="1">
        <f>IF(I12=TRUE,0,1)</f>
        <v>0</v>
      </c>
    </row>
    <row r="13" spans="1:30" ht="15.75" thickBot="1">
      <c r="A13" s="151" t="s">
        <v>99</v>
      </c>
      <c r="B13" s="284" t="s">
        <v>124</v>
      </c>
      <c r="C13" s="663"/>
      <c r="D13" s="235">
        <v>0</v>
      </c>
      <c r="E13" s="238">
        <f>'Kosztorys (zał.1)'!I10</f>
        <v>0</v>
      </c>
      <c r="F13" s="184" t="str">
        <f>IF(K13=TRUE,"","uzupełnij")</f>
        <v/>
      </c>
      <c r="G13" s="63"/>
      <c r="H13" s="63"/>
      <c r="I13" s="63"/>
      <c r="J13" s="1">
        <f>IF(K13=TRUE,0,1)</f>
        <v>0</v>
      </c>
      <c r="K13" s="60" t="b">
        <f>OR(N13=0,N13=2)</f>
        <v>1</v>
      </c>
      <c r="L13" s="1">
        <f>IF(D13="",0,1)</f>
        <v>1</v>
      </c>
      <c r="M13" s="1">
        <f>IF(E13="",0,1)</f>
        <v>1</v>
      </c>
      <c r="N13" s="1">
        <f>SUM(L13:M13)</f>
        <v>2</v>
      </c>
    </row>
    <row r="14" spans="1:30" ht="30" customHeight="1">
      <c r="A14" s="151" t="s">
        <v>100</v>
      </c>
      <c r="B14" s="284" t="s">
        <v>125</v>
      </c>
      <c r="C14" s="338"/>
      <c r="D14" s="235">
        <v>0</v>
      </c>
      <c r="E14" s="177"/>
      <c r="F14" s="184"/>
      <c r="G14" s="63"/>
      <c r="H14" s="63"/>
      <c r="I14" s="63"/>
    </row>
    <row r="15" spans="1:30" ht="15" customHeight="1">
      <c r="A15" s="151" t="s">
        <v>101</v>
      </c>
      <c r="B15" s="284" t="s">
        <v>98</v>
      </c>
      <c r="C15" s="663"/>
      <c r="D15" s="239">
        <v>0</v>
      </c>
      <c r="E15" s="237">
        <f>'Kosztorys (zał.1)'!I11</f>
        <v>0</v>
      </c>
      <c r="F15" s="184" t="str">
        <f>IF(K15=TRUE,"","uzupełnij")</f>
        <v/>
      </c>
      <c r="G15" s="63"/>
      <c r="H15" s="63"/>
      <c r="I15" s="63"/>
      <c r="J15" s="1">
        <f t="shared" ref="J15:J22" si="0">IF(K15=TRUE,0,1)</f>
        <v>0</v>
      </c>
      <c r="K15" s="60" t="b">
        <f t="shared" ref="K15:K22" si="1">OR(N15=0,N15=2)</f>
        <v>1</v>
      </c>
      <c r="L15" s="1">
        <f t="shared" ref="L15:L22" si="2">IF(D15="",0,1)</f>
        <v>1</v>
      </c>
      <c r="M15" s="1">
        <f t="shared" ref="M15:M22" si="3">IF(E15="",0,1)</f>
        <v>1</v>
      </c>
      <c r="N15" s="1">
        <f t="shared" ref="N15:N22" si="4">SUM(L15:M15)</f>
        <v>2</v>
      </c>
    </row>
    <row r="16" spans="1:30" ht="15" customHeight="1">
      <c r="A16" s="151" t="s">
        <v>142</v>
      </c>
      <c r="B16" s="284" t="s">
        <v>204</v>
      </c>
      <c r="C16" s="663"/>
      <c r="D16" s="239">
        <v>0</v>
      </c>
      <c r="E16" s="237">
        <f>'Kosztorys (zał.1)'!I12</f>
        <v>0</v>
      </c>
      <c r="F16" s="184" t="str">
        <f>IF(K16=TRUE,"","uzupełnij")</f>
        <v/>
      </c>
      <c r="G16" s="63"/>
      <c r="H16" s="63"/>
      <c r="I16" s="63"/>
      <c r="J16" s="1">
        <f t="shared" si="0"/>
        <v>0</v>
      </c>
      <c r="K16" s="60" t="b">
        <f t="shared" si="1"/>
        <v>1</v>
      </c>
      <c r="L16" s="1">
        <f t="shared" si="2"/>
        <v>1</v>
      </c>
      <c r="M16" s="1">
        <f t="shared" si="3"/>
        <v>1</v>
      </c>
      <c r="N16" s="1">
        <f t="shared" si="4"/>
        <v>2</v>
      </c>
    </row>
    <row r="17" spans="1:22" ht="39" customHeight="1">
      <c r="A17" s="151" t="s">
        <v>107</v>
      </c>
      <c r="B17" s="284" t="s">
        <v>224</v>
      </c>
      <c r="C17" s="285"/>
      <c r="D17" s="235">
        <v>0</v>
      </c>
      <c r="E17" s="177"/>
      <c r="F17" s="184"/>
      <c r="G17" s="63"/>
      <c r="H17" s="63"/>
      <c r="I17" s="63"/>
    </row>
    <row r="18" spans="1:22" ht="15" customHeight="1">
      <c r="A18" s="151" t="s">
        <v>108</v>
      </c>
      <c r="B18" s="284" t="s">
        <v>295</v>
      </c>
      <c r="C18" s="663"/>
      <c r="D18" s="235">
        <v>0</v>
      </c>
      <c r="E18" s="237">
        <f>'Kosztorys (zał.1)'!I9</f>
        <v>0</v>
      </c>
      <c r="F18" s="184" t="str">
        <f>IF(K18=TRUE,"","uzupełnij")</f>
        <v/>
      </c>
      <c r="G18" s="63"/>
      <c r="H18" s="63"/>
      <c r="I18" s="63"/>
      <c r="J18" s="1">
        <f t="shared" si="0"/>
        <v>0</v>
      </c>
      <c r="K18" s="60" t="b">
        <f t="shared" si="1"/>
        <v>1</v>
      </c>
      <c r="L18" s="1">
        <f t="shared" si="2"/>
        <v>1</v>
      </c>
      <c r="M18" s="1">
        <f t="shared" si="3"/>
        <v>1</v>
      </c>
      <c r="N18" s="1">
        <f t="shared" si="4"/>
        <v>2</v>
      </c>
    </row>
    <row r="19" spans="1:22" ht="30" customHeight="1">
      <c r="A19" s="151" t="s">
        <v>231</v>
      </c>
      <c r="B19" s="284" t="s">
        <v>306</v>
      </c>
      <c r="C19" s="663"/>
      <c r="D19" s="239">
        <v>0</v>
      </c>
      <c r="E19" s="237">
        <f>'Kosztorys (zał.1)'!I13</f>
        <v>0</v>
      </c>
      <c r="F19" s="184" t="str">
        <f>IF(K19=TRUE,"","uzupełnij")</f>
        <v/>
      </c>
      <c r="G19" s="63"/>
      <c r="H19" s="63"/>
      <c r="I19" s="63"/>
      <c r="J19" s="1">
        <f t="shared" si="0"/>
        <v>0</v>
      </c>
      <c r="K19" s="60" t="b">
        <f t="shared" si="1"/>
        <v>1</v>
      </c>
      <c r="L19" s="1">
        <f t="shared" si="2"/>
        <v>1</v>
      </c>
      <c r="M19" s="1">
        <f t="shared" si="3"/>
        <v>1</v>
      </c>
      <c r="N19" s="1">
        <f t="shared" si="4"/>
        <v>2</v>
      </c>
    </row>
    <row r="20" spans="1:22">
      <c r="A20" s="669" t="str">
        <f>IF(AD1="mieszkalnictwo","MIESZKALNICTWO - pola obowiązkowe: I, oraz w zależności od charakteru zadania 11 - 12","zadanie nie dotyczy mieszkalnictwa")</f>
        <v>zadanie nie dotyczy mieszkalnictwa</v>
      </c>
      <c r="B20" s="670"/>
      <c r="C20" s="670"/>
      <c r="D20" s="671"/>
      <c r="E20" s="672"/>
      <c r="F20" s="184"/>
      <c r="G20" s="63"/>
      <c r="H20" s="63"/>
      <c r="I20" s="63"/>
    </row>
    <row r="21" spans="1:22">
      <c r="A21" s="153" t="s">
        <v>232</v>
      </c>
      <c r="B21" s="284" t="s">
        <v>126</v>
      </c>
      <c r="C21" s="285"/>
      <c r="D21" s="239">
        <v>0</v>
      </c>
      <c r="E21" s="248">
        <v>0</v>
      </c>
      <c r="F21" s="184"/>
      <c r="G21" s="63"/>
      <c r="H21" s="63"/>
      <c r="I21" s="63"/>
      <c r="J21" s="1">
        <f t="shared" si="0"/>
        <v>0</v>
      </c>
      <c r="K21" s="60" t="b">
        <f t="shared" si="1"/>
        <v>1</v>
      </c>
      <c r="L21" s="1">
        <f t="shared" si="2"/>
        <v>1</v>
      </c>
      <c r="M21" s="1">
        <f t="shared" si="3"/>
        <v>1</v>
      </c>
      <c r="N21" s="1">
        <f t="shared" si="4"/>
        <v>2</v>
      </c>
    </row>
    <row r="22" spans="1:22">
      <c r="A22" s="153" t="s">
        <v>233</v>
      </c>
      <c r="B22" s="649" t="s">
        <v>307</v>
      </c>
      <c r="C22" s="650"/>
      <c r="D22" s="239">
        <v>0</v>
      </c>
      <c r="E22" s="237">
        <f>'Kosztorys (zał.1)'!I14</f>
        <v>0</v>
      </c>
      <c r="F22" s="184" t="str">
        <f>IF(K22=TRUE,"","uzupełnij")</f>
        <v/>
      </c>
      <c r="G22" s="63"/>
      <c r="H22" s="63"/>
      <c r="I22" s="63"/>
      <c r="J22" s="1">
        <f t="shared" si="0"/>
        <v>0</v>
      </c>
      <c r="K22" s="60" t="b">
        <f t="shared" si="1"/>
        <v>1</v>
      </c>
      <c r="L22" s="1">
        <f t="shared" si="2"/>
        <v>1</v>
      </c>
      <c r="M22" s="1">
        <f t="shared" si="3"/>
        <v>1</v>
      </c>
      <c r="N22" s="1">
        <f t="shared" si="4"/>
        <v>2</v>
      </c>
    </row>
    <row r="23" spans="1:22" s="13" customFormat="1" ht="15.75">
      <c r="A23" s="687" t="str">
        <f>IF(AD1="Praca","PRACA - pola obowiązkowe: I, 13 - 15 oraz w zależności od charakteru zadania 16 - 17","zadanie nie dotyczy pracy")</f>
        <v>zadanie nie dotyczy pracy</v>
      </c>
      <c r="B23" s="688"/>
      <c r="C23" s="688"/>
      <c r="D23" s="688"/>
      <c r="E23" s="688"/>
      <c r="F23" s="184"/>
      <c r="G23" s="63"/>
      <c r="H23" s="60"/>
      <c r="I23" s="60"/>
      <c r="J23" s="1"/>
      <c r="K23" s="60"/>
      <c r="L23" s="1"/>
      <c r="M23" s="1"/>
      <c r="N23" s="1"/>
      <c r="O23" s="179"/>
    </row>
    <row r="24" spans="1:22" s="13" customFormat="1" ht="15.75">
      <c r="A24" s="335" t="s">
        <v>141</v>
      </c>
      <c r="B24" s="647"/>
      <c r="C24" s="648"/>
      <c r="D24" s="152">
        <f>SUM(D25:D26)</f>
        <v>0</v>
      </c>
      <c r="E24" s="673"/>
      <c r="F24" s="184"/>
      <c r="G24" s="63"/>
      <c r="H24" s="60"/>
      <c r="I24" s="60"/>
      <c r="J24" s="1"/>
      <c r="K24" s="60"/>
      <c r="L24" s="1"/>
      <c r="M24" s="1"/>
      <c r="N24" s="1"/>
      <c r="O24" s="179"/>
      <c r="R24" s="339"/>
      <c r="S24" s="309"/>
      <c r="T24" s="309"/>
      <c r="U24" s="309"/>
      <c r="V24" s="309"/>
    </row>
    <row r="25" spans="1:22" s="13" customFormat="1">
      <c r="A25" s="153" t="s">
        <v>239</v>
      </c>
      <c r="B25" s="300" t="s">
        <v>236</v>
      </c>
      <c r="C25" s="301"/>
      <c r="D25" s="239">
        <v>0</v>
      </c>
      <c r="E25" s="674"/>
      <c r="F25" s="184"/>
      <c r="G25" s="63" t="b">
        <f>AND($A$23="PRACA - pola obowiązkowe: I, 13 - 15 oraz w zależności od charakteru zadania 16 - 17",D25&gt;0)</f>
        <v>0</v>
      </c>
      <c r="H25" s="63" t="b">
        <f>AND($A$23="zadanie nie dotyczy pracy",D25=0)</f>
        <v>1</v>
      </c>
      <c r="I25" s="60" t="b">
        <f>OR(G25=TRUE,H25=TRUE)</f>
        <v>1</v>
      </c>
      <c r="J25" s="1">
        <f>IF(I25=TRUE,0,1)</f>
        <v>0</v>
      </c>
      <c r="K25" s="60"/>
      <c r="L25" s="1"/>
      <c r="M25" s="1"/>
      <c r="N25" s="1"/>
      <c r="O25" s="179"/>
    </row>
    <row r="26" spans="1:22" s="13" customFormat="1">
      <c r="A26" s="153" t="s">
        <v>240</v>
      </c>
      <c r="B26" s="302" t="s">
        <v>237</v>
      </c>
      <c r="C26" s="300"/>
      <c r="D26" s="239">
        <v>0</v>
      </c>
      <c r="E26" s="674"/>
      <c r="F26" s="184"/>
      <c r="G26" s="63" t="b">
        <f>AND($A$23="PRACA - pola obowiązkowe: I, 13 - 15 oraz w zależności od charakteru zadania 16 - 17",D26&gt;0)</f>
        <v>0</v>
      </c>
      <c r="H26" s="63" t="b">
        <f>AND($A$23="zadanie nie dotyczy pracy",D26=0)</f>
        <v>1</v>
      </c>
      <c r="I26" s="60" t="b">
        <f>OR(G26=TRUE,H26=TRUE)</f>
        <v>1</v>
      </c>
      <c r="J26" s="1">
        <f>IF(I26=TRUE,0,1)</f>
        <v>0</v>
      </c>
      <c r="K26" s="60"/>
      <c r="L26" s="1"/>
      <c r="M26" s="1"/>
      <c r="N26" s="1"/>
      <c r="O26" s="179"/>
    </row>
    <row r="27" spans="1:22" s="13" customFormat="1" ht="15.75" thickBot="1">
      <c r="A27" s="153" t="s">
        <v>241</v>
      </c>
      <c r="B27" s="301" t="s">
        <v>203</v>
      </c>
      <c r="C27" s="301"/>
      <c r="D27" s="239">
        <v>0</v>
      </c>
      <c r="E27" s="674"/>
      <c r="F27" s="184"/>
      <c r="G27" s="63" t="b">
        <f>AND($A$23="PRACA - pola obowiązkowe: I, 13 - 15 oraz w zależności od charakteru zadania 16 - 17",D27&gt;0)</f>
        <v>0</v>
      </c>
      <c r="H27" s="63" t="b">
        <f>AND($A$23="zadanie nie dotyczy pracy",D27=0)</f>
        <v>1</v>
      </c>
      <c r="I27" s="60" t="b">
        <f>OR(G27=TRUE,H27=TRUE)</f>
        <v>1</v>
      </c>
      <c r="J27" s="1">
        <f>IF(I27=TRUE,0,1)</f>
        <v>0</v>
      </c>
      <c r="K27" s="60"/>
      <c r="L27" s="1"/>
      <c r="M27" s="1"/>
      <c r="N27" s="1"/>
      <c r="O27" s="179"/>
    </row>
    <row r="28" spans="1:22" ht="30" customHeight="1" thickBot="1">
      <c r="A28" s="153" t="s">
        <v>242</v>
      </c>
      <c r="B28" s="284" t="s">
        <v>303</v>
      </c>
      <c r="C28" s="285"/>
      <c r="D28" s="239">
        <v>0</v>
      </c>
      <c r="E28" s="238">
        <f>'Kosztorys (zał.1)'!I15</f>
        <v>0</v>
      </c>
      <c r="F28" s="184" t="str">
        <f>IF(K28=TRUE,"","uzupełnij")</f>
        <v/>
      </c>
      <c r="G28" s="63"/>
      <c r="J28" s="1">
        <f>IF(K28=TRUE,0,1)</f>
        <v>0</v>
      </c>
      <c r="K28" s="60" t="b">
        <f>OR(N28=0,N28=2)</f>
        <v>1</v>
      </c>
      <c r="L28" s="1">
        <f t="shared" ref="L28:M30" si="5">IF(D28="",0,1)</f>
        <v>1</v>
      </c>
      <c r="M28" s="1">
        <f t="shared" si="5"/>
        <v>1</v>
      </c>
      <c r="N28" s="1">
        <f>SUM(L28:M28)</f>
        <v>2</v>
      </c>
    </row>
    <row r="29" spans="1:22" ht="15.75" thickBot="1">
      <c r="A29" s="153" t="s">
        <v>243</v>
      </c>
      <c r="B29" s="284" t="s">
        <v>304</v>
      </c>
      <c r="C29" s="285"/>
      <c r="D29" s="239">
        <v>0</v>
      </c>
      <c r="E29" s="238">
        <f>'Kosztorys (zał.1)'!I16</f>
        <v>0</v>
      </c>
      <c r="F29" s="184" t="str">
        <f>IF(K29=TRUE,"","uzupełnij")</f>
        <v/>
      </c>
      <c r="G29" s="63"/>
      <c r="J29" s="1">
        <f>IF(K29=TRUE,0,1)</f>
        <v>0</v>
      </c>
      <c r="K29" s="60" t="b">
        <f>OR(N29=0,N29=2)</f>
        <v>1</v>
      </c>
      <c r="L29" s="1">
        <f t="shared" si="5"/>
        <v>1</v>
      </c>
      <c r="M29" s="1">
        <f t="shared" si="5"/>
        <v>1</v>
      </c>
      <c r="N29" s="1">
        <f>SUM(L29:M29)</f>
        <v>2</v>
      </c>
    </row>
    <row r="30" spans="1:22">
      <c r="A30" s="655" t="s">
        <v>127</v>
      </c>
      <c r="B30" s="656"/>
      <c r="C30" s="657"/>
      <c r="D30" s="157">
        <f>D18+D19+D28</f>
        <v>0</v>
      </c>
      <c r="E30" s="158">
        <f>E18+E19+E22+E28</f>
        <v>0</v>
      </c>
      <c r="F30" s="184"/>
      <c r="G30" s="63"/>
      <c r="J30" s="1">
        <f>IF(K30=TRUE,0,1)</f>
        <v>0</v>
      </c>
      <c r="K30" s="60" t="b">
        <f>OR(N30=0,N30=2)</f>
        <v>1</v>
      </c>
      <c r="L30" s="1">
        <f t="shared" si="5"/>
        <v>1</v>
      </c>
      <c r="M30" s="1">
        <f t="shared" si="5"/>
        <v>1</v>
      </c>
      <c r="N30" s="1">
        <f>SUM(L30:M30)</f>
        <v>2</v>
      </c>
    </row>
    <row r="31" spans="1:22" ht="15.75" thickBot="1">
      <c r="A31" s="653" t="str">
        <f>IF(AD1="zdrowie","ZDROWIE - pola obowiązkowe: I oraz w zależności od charakteru zadania 18","zadanie nie dotyczy zdrowia")</f>
        <v>zadanie nie dotyczy zdrowia</v>
      </c>
      <c r="B31" s="654"/>
      <c r="C31" s="654"/>
      <c r="D31" s="654"/>
      <c r="E31" s="294"/>
      <c r="F31" s="184"/>
      <c r="G31" s="63"/>
    </row>
    <row r="32" spans="1:22" ht="15" customHeight="1" thickBot="1">
      <c r="A32" s="153" t="s">
        <v>244</v>
      </c>
      <c r="B32" s="284" t="s">
        <v>305</v>
      </c>
      <c r="C32" s="284"/>
      <c r="D32" s="235">
        <v>0</v>
      </c>
      <c r="E32" s="238">
        <f>'Kosztorys (zał.1)'!I17</f>
        <v>0</v>
      </c>
      <c r="F32" s="184" t="str">
        <f>IF(K32=TRUE,"","uzupełnij")</f>
        <v/>
      </c>
      <c r="G32" s="63"/>
      <c r="J32" s="1">
        <f>IF(K32=TRUE,0,1)</f>
        <v>0</v>
      </c>
      <c r="K32" s="60" t="b">
        <f>OR(N32=0,N32=2)</f>
        <v>1</v>
      </c>
      <c r="L32" s="1">
        <f>IF(D32="",0,1)</f>
        <v>1</v>
      </c>
      <c r="M32" s="1">
        <f>IF(E32="",0,1)</f>
        <v>1</v>
      </c>
      <c r="N32" s="1">
        <f>SUM(L32:M32)</f>
        <v>2</v>
      </c>
    </row>
    <row r="33" spans="1:6" ht="3" customHeight="1">
      <c r="A33" s="660" t="s">
        <v>95</v>
      </c>
      <c r="B33" s="661"/>
      <c r="C33" s="661"/>
      <c r="D33" s="661"/>
      <c r="E33" s="662"/>
      <c r="F33" s="184"/>
    </row>
    <row r="34" spans="1:6">
      <c r="A34" s="651"/>
      <c r="B34" s="652"/>
      <c r="C34" s="652"/>
      <c r="D34" s="652"/>
      <c r="E34" s="652"/>
    </row>
  </sheetData>
  <sheetProtection password="CC5E" sheet="1"/>
  <mergeCells count="37">
    <mergeCell ref="R24:V24"/>
    <mergeCell ref="C2:E2"/>
    <mergeCell ref="A2:B2"/>
    <mergeCell ref="A7:C7"/>
    <mergeCell ref="A8:C8"/>
    <mergeCell ref="A23:E23"/>
    <mergeCell ref="B18:C18"/>
    <mergeCell ref="B19:C19"/>
    <mergeCell ref="B21:C21"/>
    <mergeCell ref="B15:C15"/>
    <mergeCell ref="B17:C17"/>
    <mergeCell ref="A6:E6"/>
    <mergeCell ref="A9:E9"/>
    <mergeCell ref="B10:C10"/>
    <mergeCell ref="B11:C11"/>
    <mergeCell ref="B12:C12"/>
    <mergeCell ref="B14:C14"/>
    <mergeCell ref="C1:E1"/>
    <mergeCell ref="A33:E33"/>
    <mergeCell ref="B13:C13"/>
    <mergeCell ref="A3:E3"/>
    <mergeCell ref="A5:E5"/>
    <mergeCell ref="A4:E4"/>
    <mergeCell ref="B32:C32"/>
    <mergeCell ref="A20:E20"/>
    <mergeCell ref="B16:C16"/>
    <mergeCell ref="E24:E27"/>
    <mergeCell ref="A24:C24"/>
    <mergeCell ref="B25:C25"/>
    <mergeCell ref="B28:C28"/>
    <mergeCell ref="B22:C22"/>
    <mergeCell ref="A34:E34"/>
    <mergeCell ref="B27:C27"/>
    <mergeCell ref="B26:C26"/>
    <mergeCell ref="A31:E31"/>
    <mergeCell ref="B29:C29"/>
    <mergeCell ref="A30:C30"/>
  </mergeCells>
  <phoneticPr fontId="0" type="noConversion"/>
  <pageMargins left="0.78740157480314965" right="0.11811023622047245" top="0.55118110236220474" bottom="0.35433070866141736" header="0.31496062992125984" footer="0.31496062992125984"/>
  <pageSetup paperSize="9" orientation="portrait" r:id="rId1"/>
  <ignoredErrors>
    <ignoredError sqref="D24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D7" sqref="D7"/>
    </sheetView>
  </sheetViews>
  <sheetFormatPr defaultRowHeight="15"/>
  <cols>
    <col min="1" max="1" width="98.28515625" style="193" customWidth="1"/>
    <col min="2" max="16384" width="9.140625" style="194"/>
  </cols>
  <sheetData>
    <row r="1" spans="1:6" ht="46.5" customHeight="1">
      <c r="A1" s="191" t="s">
        <v>332</v>
      </c>
    </row>
    <row r="2" spans="1:6" ht="24.95" customHeight="1" thickBot="1">
      <c r="A2" s="192" t="s">
        <v>263</v>
      </c>
    </row>
    <row r="3" spans="1:6" ht="100.5" thickBot="1">
      <c r="A3" s="202" t="s">
        <v>312</v>
      </c>
    </row>
    <row r="4" spans="1:6" ht="18.75" thickBot="1">
      <c r="A4" s="192" t="s">
        <v>131</v>
      </c>
    </row>
    <row r="5" spans="1:6" ht="29.25" thickBot="1">
      <c r="A5" s="202" t="s">
        <v>268</v>
      </c>
    </row>
    <row r="6" spans="1:6" ht="24.95" customHeight="1" thickBot="1">
      <c r="A6" s="192" t="s">
        <v>267</v>
      </c>
      <c r="B6" s="252"/>
      <c r="F6" s="192"/>
    </row>
    <row r="7" spans="1:6" ht="65.25" customHeight="1">
      <c r="A7" s="203" t="s">
        <v>313</v>
      </c>
      <c r="F7" s="278"/>
    </row>
    <row r="8" spans="1:6" ht="33" customHeight="1" thickBot="1">
      <c r="A8" s="204" t="s">
        <v>314</v>
      </c>
      <c r="F8" s="278"/>
    </row>
    <row r="9" spans="1:6" ht="24.95" customHeight="1" thickBot="1">
      <c r="A9" s="192" t="s">
        <v>266</v>
      </c>
      <c r="B9" s="252"/>
    </row>
    <row r="10" spans="1:6" ht="71.25">
      <c r="A10" s="200" t="s">
        <v>0</v>
      </c>
    </row>
    <row r="11" spans="1:6" ht="72" thickBot="1">
      <c r="A11" s="201" t="s">
        <v>1</v>
      </c>
    </row>
    <row r="12" spans="1:6" ht="24.95" customHeight="1" thickBot="1">
      <c r="A12" s="192" t="s">
        <v>269</v>
      </c>
    </row>
    <row r="13" spans="1:6" ht="29.25" thickBot="1">
      <c r="A13" s="202" t="s">
        <v>315</v>
      </c>
    </row>
    <row r="14" spans="1:6" ht="24.95" customHeight="1" thickBot="1">
      <c r="A14" s="192" t="s">
        <v>270</v>
      </c>
    </row>
    <row r="15" spans="1:6" ht="75" customHeight="1" thickBot="1">
      <c r="A15" s="202" t="s">
        <v>2</v>
      </c>
    </row>
  </sheetData>
  <sheetProtection password="CD9E" sheet="1"/>
  <phoneticPr fontId="107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Arkusz8"/>
  <dimension ref="A1:Z241"/>
  <sheetViews>
    <sheetView topLeftCell="BA1" workbookViewId="0">
      <selection sqref="A1:AZ65536"/>
    </sheetView>
  </sheetViews>
  <sheetFormatPr defaultRowHeight="15"/>
  <cols>
    <col min="1" max="1" width="46" style="99" hidden="1" customWidth="1"/>
    <col min="2" max="26" width="9.140625" style="99" hidden="1" customWidth="1"/>
    <col min="27" max="52" width="0" style="99" hidden="1" customWidth="1"/>
    <col min="53" max="16384" width="9.140625" style="99"/>
  </cols>
  <sheetData>
    <row r="1" spans="1:11">
      <c r="A1" s="98" t="s">
        <v>8</v>
      </c>
      <c r="B1" s="99">
        <f>IF(Planowanie!E8="",0,1)</f>
        <v>0</v>
      </c>
      <c r="C1" s="99" t="e">
        <f>AND(#REF!&gt;0,#REF!&gt;0,#REF!&gt;0)</f>
        <v>#REF!</v>
      </c>
      <c r="D1" s="99" t="e">
        <f>AND(#REF!=0,#REF!=0,#REF!=0)</f>
        <v>#REF!</v>
      </c>
      <c r="E1" s="99" t="e">
        <f t="shared" ref="E1:E15" si="0">IF(C1=TRUE,1,0)</f>
        <v>#REF!</v>
      </c>
      <c r="F1" s="99" t="e">
        <f t="shared" ref="F1:F15" si="1">IF(D1=FALSE,1,0)</f>
        <v>#REF!</v>
      </c>
      <c r="G1" s="99" t="e">
        <f>IF('Spr. wydatki (zał.1)'!#REF!&gt;'Spr. wydatki (zał.1)'!#REF!,0,1)</f>
        <v>#REF!</v>
      </c>
      <c r="I1" s="99">
        <f>IF(Sprawozdanie!A14&gt;"",1,0)</f>
        <v>0</v>
      </c>
      <c r="J1" s="99">
        <f>IF(Sprawozdanie!A16&gt;"",1,0)</f>
        <v>0</v>
      </c>
    </row>
    <row r="2" spans="1:11">
      <c r="A2" s="98" t="s">
        <v>9</v>
      </c>
      <c r="B2" s="99">
        <f>IF(Planowanie!E9="",0,1)</f>
        <v>0</v>
      </c>
      <c r="C2" s="99" t="e">
        <f>AND(#REF!&gt;0,#REF!&gt;0,#REF!&gt;0)</f>
        <v>#REF!</v>
      </c>
      <c r="D2" s="99" t="e">
        <f>AND(#REF!=0,#REF!=0,#REF!=0)</f>
        <v>#REF!</v>
      </c>
      <c r="E2" s="99" t="e">
        <f t="shared" si="0"/>
        <v>#REF!</v>
      </c>
      <c r="F2" s="99" t="e">
        <f t="shared" si="1"/>
        <v>#REF!</v>
      </c>
      <c r="G2" s="99" t="e">
        <f>IF('Spr. wydatki (zał.1)'!#REF!&gt;'Spr. wydatki (zał.1)'!#REF!,0,1)</f>
        <v>#REF!</v>
      </c>
      <c r="I2" s="99">
        <f>IF(Sprawozdanie!A17&gt;"",1,0)</f>
        <v>0</v>
      </c>
      <c r="J2" s="99">
        <f>IF(Sprawozdanie!A19&gt;"",1,0)</f>
        <v>0</v>
      </c>
    </row>
    <row r="3" spans="1:11">
      <c r="A3" s="98" t="s">
        <v>10</v>
      </c>
      <c r="B3" s="99">
        <f>IF(Planowanie!E10="",0,1)</f>
        <v>0</v>
      </c>
      <c r="C3" s="99" t="e">
        <f>AND(#REF!&gt;0,#REF!&gt;0,#REF!&gt;0)</f>
        <v>#REF!</v>
      </c>
      <c r="D3" s="99" t="e">
        <f>AND(#REF!=0,#REF!=0,#REF!=0)</f>
        <v>#REF!</v>
      </c>
      <c r="E3" s="99" t="e">
        <f t="shared" si="0"/>
        <v>#REF!</v>
      </c>
      <c r="F3" s="99" t="e">
        <f t="shared" si="1"/>
        <v>#REF!</v>
      </c>
      <c r="G3" s="99" t="e">
        <f>IF('Spr. wydatki (zał.1)'!#REF!&gt;'Spr. wydatki (zał.1)'!#REF!,0,1)</f>
        <v>#REF!</v>
      </c>
      <c r="I3" s="99">
        <f>IF(Sprawozdanie!A20&gt;"",1,0)</f>
        <v>0</v>
      </c>
      <c r="J3" s="99">
        <f>IF(Sprawozdanie!A22&gt;"",1,0)</f>
        <v>0</v>
      </c>
    </row>
    <row r="4" spans="1:11">
      <c r="B4" s="99">
        <f>IF(Planowanie!E11="",0,1)</f>
        <v>0</v>
      </c>
      <c r="C4" s="99" t="e">
        <f>AND(#REF!&gt;0,#REF!&gt;0,#REF!&gt;0)</f>
        <v>#REF!</v>
      </c>
      <c r="D4" s="99" t="e">
        <f>AND(#REF!=0,#REF!=0,#REF!=0)</f>
        <v>#REF!</v>
      </c>
      <c r="E4" s="99" t="e">
        <f t="shared" si="0"/>
        <v>#REF!</v>
      </c>
      <c r="F4" s="99" t="e">
        <f t="shared" si="1"/>
        <v>#REF!</v>
      </c>
      <c r="G4" s="99" t="e">
        <f>IF('Spr. wydatki (zał.1)'!#REF!&gt;'Spr. wydatki (zał.1)'!#REF!,0,1)</f>
        <v>#REF!</v>
      </c>
      <c r="I4" s="99">
        <f>IF(Sprawozdanie!A23&gt;"",1,0)</f>
        <v>0</v>
      </c>
      <c r="J4" s="99">
        <f>IF(Sprawozdanie!A25&gt;"",1,0)</f>
        <v>0</v>
      </c>
    </row>
    <row r="5" spans="1:11">
      <c r="A5" s="98" t="s">
        <v>11</v>
      </c>
      <c r="B5" s="99">
        <f>IF(Planowanie!E12="",0,1)</f>
        <v>0</v>
      </c>
      <c r="C5" s="99" t="e">
        <f>AND(#REF!&gt;0,#REF!&gt;0,#REF!&gt;0)</f>
        <v>#REF!</v>
      </c>
      <c r="D5" s="99" t="e">
        <f>AND(#REF!=0,#REF!=0,#REF!=0)</f>
        <v>#REF!</v>
      </c>
      <c r="E5" s="99" t="e">
        <f t="shared" si="0"/>
        <v>#REF!</v>
      </c>
      <c r="F5" s="99" t="e">
        <f t="shared" si="1"/>
        <v>#REF!</v>
      </c>
      <c r="G5" s="99" t="e">
        <f>IF('Spr. wydatki (zał.1)'!#REF!&gt;'Spr. wydatki (zał.1)'!#REF!,0,1)</f>
        <v>#REF!</v>
      </c>
      <c r="I5" s="99">
        <f>IF(Sprawozdanie!A26&gt;"",1,0)</f>
        <v>0</v>
      </c>
      <c r="J5" s="99">
        <f>IF(Sprawozdanie!A28&gt;"",1,0)</f>
        <v>0</v>
      </c>
    </row>
    <row r="6" spans="1:11">
      <c r="A6" s="98" t="s">
        <v>12</v>
      </c>
      <c r="B6" s="99">
        <f>IF(Planowanie!E13="",0,1)</f>
        <v>0</v>
      </c>
      <c r="C6" s="99" t="e">
        <f>AND(#REF!&gt;0,#REF!&gt;0,#REF!&gt;0)</f>
        <v>#REF!</v>
      </c>
      <c r="D6" s="99" t="e">
        <f>AND(#REF!=0,#REF!=0,#REF!=0)</f>
        <v>#REF!</v>
      </c>
      <c r="E6" s="99" t="e">
        <f t="shared" si="0"/>
        <v>#REF!</v>
      </c>
      <c r="F6" s="99" t="e">
        <f t="shared" si="1"/>
        <v>#REF!</v>
      </c>
      <c r="G6" s="99" t="e">
        <f>IF('Spr. wydatki (zał.1)'!#REF!&gt;'Spr. wydatki (zał.1)'!#REF!,0,1)</f>
        <v>#REF!</v>
      </c>
      <c r="I6" s="99">
        <f>IF(Sprawozdanie!A29&gt;"",1,0)</f>
        <v>0</v>
      </c>
      <c r="J6" s="99">
        <f>IF(Sprawozdanie!A31&gt;"",1,0)</f>
        <v>0</v>
      </c>
    </row>
    <row r="7" spans="1:11">
      <c r="B7" s="99">
        <f>IF(Planowanie!E14="",0,1)</f>
        <v>0</v>
      </c>
      <c r="C7" s="99" t="e">
        <f>AND(#REF!&gt;0,#REF!&gt;0,#REF!&gt;0)</f>
        <v>#REF!</v>
      </c>
      <c r="D7" s="99" t="e">
        <f>AND(#REF!=0,#REF!=0,#REF!=0)</f>
        <v>#REF!</v>
      </c>
      <c r="E7" s="99" t="e">
        <f t="shared" si="0"/>
        <v>#REF!</v>
      </c>
      <c r="F7" s="99" t="e">
        <f t="shared" si="1"/>
        <v>#REF!</v>
      </c>
      <c r="G7" s="99" t="e">
        <f>IF('Spr. wydatki (zał.1)'!#REF!&gt;'Spr. wydatki (zał.1)'!#REF!,0,1)</f>
        <v>#REF!</v>
      </c>
      <c r="I7" s="99">
        <f>IF(Sprawozdanie!A32&gt;"",1,0)</f>
        <v>0</v>
      </c>
      <c r="J7" s="99">
        <f>IF(Sprawozdanie!A34&gt;"",1,0)</f>
        <v>0</v>
      </c>
    </row>
    <row r="8" spans="1:11">
      <c r="A8" s="98" t="s">
        <v>104</v>
      </c>
      <c r="B8" s="99">
        <f>IF(Planowanie!E15="",0,1)</f>
        <v>0</v>
      </c>
      <c r="C8" s="99" t="e">
        <f>AND(#REF!&gt;0,#REF!&gt;0,#REF!&gt;0)</f>
        <v>#REF!</v>
      </c>
      <c r="D8" s="99" t="e">
        <f>AND(#REF!=0,#REF!=0,#REF!=0)</f>
        <v>#REF!</v>
      </c>
      <c r="E8" s="99" t="e">
        <f t="shared" si="0"/>
        <v>#REF!</v>
      </c>
      <c r="F8" s="99" t="e">
        <f t="shared" si="1"/>
        <v>#REF!</v>
      </c>
      <c r="G8" s="99" t="e">
        <f>IF('Spr. wydatki (zał.1)'!#REF!&gt;'Spr. wydatki (zał.1)'!#REF!,0,1)</f>
        <v>#REF!</v>
      </c>
      <c r="I8" s="99">
        <f>IF(Sprawozdanie!A35&gt;"",1,0)</f>
        <v>0</v>
      </c>
      <c r="J8" s="99">
        <f>IF(Sprawozdanie!A37&gt;"",1,0)</f>
        <v>0</v>
      </c>
    </row>
    <row r="9" spans="1:11">
      <c r="A9" s="98" t="s">
        <v>69</v>
      </c>
      <c r="B9" s="99">
        <f>IF(Planowanie!E16="",0,1)</f>
        <v>0</v>
      </c>
      <c r="C9" s="99" t="e">
        <f>AND(#REF!&gt;0,#REF!&gt;0,#REF!&gt;0)</f>
        <v>#REF!</v>
      </c>
      <c r="D9" s="99" t="e">
        <f>AND(#REF!=0,#REF!=0,#REF!=0)</f>
        <v>#REF!</v>
      </c>
      <c r="E9" s="99" t="e">
        <f t="shared" si="0"/>
        <v>#REF!</v>
      </c>
      <c r="F9" s="99" t="e">
        <f t="shared" si="1"/>
        <v>#REF!</v>
      </c>
      <c r="G9" s="99" t="e">
        <f>IF('Spr. wydatki (zał.1)'!#REF!&gt;'Spr. wydatki (zał.1)'!#REF!,0,1)</f>
        <v>#REF!</v>
      </c>
      <c r="I9" s="99">
        <f>IF(Sprawozdanie!A38&gt;"",1,0)</f>
        <v>0</v>
      </c>
      <c r="J9" s="99">
        <f>IF(Sprawozdanie!A40&gt;"",1,0)</f>
        <v>0</v>
      </c>
    </row>
    <row r="10" spans="1:11">
      <c r="A10" s="98" t="s">
        <v>70</v>
      </c>
      <c r="B10" s="99">
        <f>IF(Planowanie!E17="",0,1)</f>
        <v>0</v>
      </c>
      <c r="C10" s="99" t="e">
        <f>AND(#REF!&gt;0,#REF!&gt;0,#REF!&gt;0)</f>
        <v>#REF!</v>
      </c>
      <c r="D10" s="99" t="e">
        <f>AND(#REF!=0,#REF!=0,#REF!=0)</f>
        <v>#REF!</v>
      </c>
      <c r="E10" s="99" t="e">
        <f t="shared" si="0"/>
        <v>#REF!</v>
      </c>
      <c r="F10" s="99" t="e">
        <f t="shared" si="1"/>
        <v>#REF!</v>
      </c>
      <c r="G10" s="99" t="e">
        <f>IF('Spr. wydatki (zał.1)'!#REF!&gt;'Spr. wydatki (zał.1)'!#REF!,0,1)</f>
        <v>#REF!</v>
      </c>
      <c r="I10" s="99">
        <f>IF(Sprawozdanie!A41&gt;"",1,0)</f>
        <v>0</v>
      </c>
      <c r="J10" s="99">
        <f>IF(Sprawozdanie!A43&gt;"",1,0)</f>
        <v>0</v>
      </c>
    </row>
    <row r="11" spans="1:11">
      <c r="A11" s="98" t="s">
        <v>71</v>
      </c>
      <c r="B11" s="99">
        <f>IF(Planowanie!E18="",0,1)</f>
        <v>0</v>
      </c>
      <c r="C11" s="99" t="e">
        <f>AND(#REF!&gt;0,#REF!&gt;0,#REF!&gt;0)</f>
        <v>#REF!</v>
      </c>
      <c r="D11" s="99" t="e">
        <f>AND(#REF!=0,#REF!=0,#REF!=0)</f>
        <v>#REF!</v>
      </c>
      <c r="E11" s="99" t="e">
        <f t="shared" si="0"/>
        <v>#REF!</v>
      </c>
      <c r="F11" s="99" t="e">
        <f t="shared" si="1"/>
        <v>#REF!</v>
      </c>
      <c r="G11" s="99">
        <f>IF('Spr. wydatki (zał.1)'!C12&gt;'Spr. wydatki (zał.1)'!F12,0,1)</f>
        <v>1</v>
      </c>
      <c r="I11" s="99">
        <f>IF(Sprawozdanie!A44&gt;"",1,0)</f>
        <v>0</v>
      </c>
      <c r="J11" s="99">
        <f>IF(Sprawozdanie!A46&gt;"",1,0)</f>
        <v>0</v>
      </c>
    </row>
    <row r="12" spans="1:11">
      <c r="A12" s="98" t="s">
        <v>103</v>
      </c>
      <c r="B12" s="99">
        <f>IF(Planowanie!E19="",0,1)</f>
        <v>0</v>
      </c>
      <c r="C12" s="99" t="e">
        <f>AND(#REF!&gt;0,#REF!&gt;0,#REF!&gt;0)</f>
        <v>#REF!</v>
      </c>
      <c r="D12" s="99" t="e">
        <f>AND(#REF!=0,#REF!=0,#REF!=0)</f>
        <v>#REF!</v>
      </c>
      <c r="E12" s="99" t="e">
        <f t="shared" si="0"/>
        <v>#REF!</v>
      </c>
      <c r="F12" s="99" t="e">
        <f t="shared" si="1"/>
        <v>#REF!</v>
      </c>
      <c r="G12" s="99">
        <f>IF('Spr. wydatki (zał.1)'!C13&gt;'Spr. wydatki (zał.1)'!F13,0,1)</f>
        <v>1</v>
      </c>
      <c r="I12" s="99">
        <f>IF(Sprawozdanie!A47&gt;"",1,0)</f>
        <v>0</v>
      </c>
      <c r="J12" s="99">
        <f>IF(Sprawozdanie!A49&gt;"",1,0)</f>
        <v>0</v>
      </c>
    </row>
    <row r="13" spans="1:11">
      <c r="A13" s="100" t="s">
        <v>4</v>
      </c>
      <c r="B13" s="99">
        <f>IF(Planowanie!E20="",0,1)</f>
        <v>0</v>
      </c>
      <c r="C13" s="99" t="e">
        <f>AND(#REF!&gt;0,#REF!&gt;0,#REF!&gt;0)</f>
        <v>#REF!</v>
      </c>
      <c r="D13" s="99" t="e">
        <f>AND(#REF!=0,#REF!=0,#REF!=0)</f>
        <v>#REF!</v>
      </c>
      <c r="E13" s="99" t="e">
        <f t="shared" si="0"/>
        <v>#REF!</v>
      </c>
      <c r="F13" s="99" t="e">
        <f t="shared" si="1"/>
        <v>#REF!</v>
      </c>
      <c r="G13" s="99">
        <f>IF('Spr. wydatki (zał.1)'!C14&gt;'Spr. wydatki (zał.1)'!F14,0,1)</f>
        <v>1</v>
      </c>
      <c r="I13" s="99">
        <f>IF(Sprawozdanie!A50&gt;"",1,0)</f>
        <v>0</v>
      </c>
      <c r="J13" s="99">
        <f>IF(Sprawozdanie!A52&gt;"",1,0)</f>
        <v>0</v>
      </c>
    </row>
    <row r="14" spans="1:11">
      <c r="A14" s="101" t="s">
        <v>13</v>
      </c>
      <c r="B14" s="99">
        <f>SUM(B1:B13)</f>
        <v>0</v>
      </c>
      <c r="C14" s="99" t="e">
        <f>AND(#REF!&gt;0,#REF!&gt;0,#REF!&gt;0)</f>
        <v>#REF!</v>
      </c>
      <c r="D14" s="99" t="e">
        <f>AND(#REF!=0,#REF!=0,#REF!=0)</f>
        <v>#REF!</v>
      </c>
      <c r="E14" s="99" t="e">
        <f t="shared" si="0"/>
        <v>#REF!</v>
      </c>
      <c r="F14" s="99" t="e">
        <f t="shared" si="1"/>
        <v>#REF!</v>
      </c>
      <c r="G14" s="99">
        <f>IF('Spr. wydatki (zał.1)'!C15&gt;'Spr. wydatki (zał.1)'!F15,0,1)</f>
        <v>1</v>
      </c>
      <c r="I14" s="99">
        <f>SUM(I1:I13)</f>
        <v>0</v>
      </c>
      <c r="J14" s="99">
        <f>SUM(J1:J13)</f>
        <v>0</v>
      </c>
      <c r="K14" s="99">
        <f>IF(Sprawozdanie!A10&gt;"",1,0)</f>
        <v>0</v>
      </c>
    </row>
    <row r="15" spans="1:11">
      <c r="A15" s="101" t="s">
        <v>14</v>
      </c>
      <c r="C15" s="99" t="e">
        <f>AND(#REF!&gt;0,#REF!&gt;0,#REF!&gt;0)</f>
        <v>#REF!</v>
      </c>
      <c r="D15" s="99" t="e">
        <f>AND(#REF!=0,#REF!=0,#REF!=0)</f>
        <v>#REF!</v>
      </c>
      <c r="E15" s="99" t="e">
        <f t="shared" si="0"/>
        <v>#REF!</v>
      </c>
      <c r="F15" s="99" t="e">
        <f t="shared" si="1"/>
        <v>#REF!</v>
      </c>
      <c r="G15" s="99">
        <f>IF('Spr. wydatki (zał.1)'!C16&gt;'Spr. wydatki (zał.1)'!F16,0,1)</f>
        <v>1</v>
      </c>
      <c r="I15" s="99" t="b">
        <f>AND(I14=J14,K14&gt;0)</f>
        <v>0</v>
      </c>
    </row>
    <row r="16" spans="1:11">
      <c r="A16" s="101" t="s">
        <v>15</v>
      </c>
      <c r="E16" s="99" t="e">
        <f>SUM(E1:E15)</f>
        <v>#REF!</v>
      </c>
      <c r="F16" s="99" t="e">
        <f>SUM(F1:F15)</f>
        <v>#REF!</v>
      </c>
      <c r="G16" s="99" t="e">
        <f>SUM(G1:G15)</f>
        <v>#REF!</v>
      </c>
    </row>
    <row r="17" spans="1:1">
      <c r="A17" s="101" t="s">
        <v>139</v>
      </c>
    </row>
    <row r="18" spans="1:1">
      <c r="A18" s="101" t="s">
        <v>140</v>
      </c>
    </row>
    <row r="19" spans="1:1">
      <c r="A19" s="101" t="s">
        <v>16</v>
      </c>
    </row>
    <row r="20" spans="1:1">
      <c r="A20" s="101" t="s">
        <v>17</v>
      </c>
    </row>
    <row r="21" spans="1:1">
      <c r="A21" s="101" t="s">
        <v>18</v>
      </c>
    </row>
    <row r="22" spans="1:1">
      <c r="A22" s="101" t="s">
        <v>19</v>
      </c>
    </row>
    <row r="23" spans="1:1">
      <c r="A23" s="101" t="s">
        <v>20</v>
      </c>
    </row>
    <row r="24" spans="1:1">
      <c r="A24" s="101" t="s">
        <v>21</v>
      </c>
    </row>
    <row r="25" spans="1:1">
      <c r="A25" s="101" t="s">
        <v>22</v>
      </c>
    </row>
    <row r="26" spans="1:1">
      <c r="A26" s="101" t="s">
        <v>119</v>
      </c>
    </row>
    <row r="27" spans="1:1">
      <c r="A27" s="101" t="s">
        <v>120</v>
      </c>
    </row>
    <row r="28" spans="1:1">
      <c r="A28" s="100" t="s">
        <v>5</v>
      </c>
    </row>
    <row r="29" spans="1:1">
      <c r="A29" s="99" t="s">
        <v>35</v>
      </c>
    </row>
    <row r="30" spans="1:1">
      <c r="A30" s="99" t="s">
        <v>34</v>
      </c>
    </row>
    <row r="31" spans="1:1">
      <c r="A31" s="99" t="s">
        <v>33</v>
      </c>
    </row>
    <row r="32" spans="1:1">
      <c r="A32" s="99" t="s">
        <v>32</v>
      </c>
    </row>
    <row r="35" spans="1:1">
      <c r="A35" s="99" t="s">
        <v>117</v>
      </c>
    </row>
    <row r="36" spans="1:1">
      <c r="A36" s="99" t="s">
        <v>118</v>
      </c>
    </row>
    <row r="37" spans="1:1">
      <c r="A37" s="100" t="s">
        <v>6</v>
      </c>
    </row>
    <row r="38" spans="1:1">
      <c r="A38" s="102" t="s">
        <v>136</v>
      </c>
    </row>
    <row r="39" spans="1:1">
      <c r="A39" s="102" t="s">
        <v>137</v>
      </c>
    </row>
    <row r="40" spans="1:1">
      <c r="A40" s="102" t="s">
        <v>23</v>
      </c>
    </row>
    <row r="41" spans="1:1">
      <c r="A41" s="99" t="s">
        <v>24</v>
      </c>
    </row>
    <row r="42" spans="1:1">
      <c r="A42" s="102" t="s">
        <v>25</v>
      </c>
    </row>
    <row r="43" spans="1:1">
      <c r="A43" s="99" t="s">
        <v>117</v>
      </c>
    </row>
    <row r="44" spans="1:1">
      <c r="A44" s="102" t="s">
        <v>26</v>
      </c>
    </row>
    <row r="45" spans="1:1">
      <c r="A45" s="100" t="s">
        <v>7</v>
      </c>
    </row>
    <row r="46" spans="1:1">
      <c r="A46" s="100"/>
    </row>
    <row r="47" spans="1:1">
      <c r="A47" s="100"/>
    </row>
    <row r="48" spans="1:1">
      <c r="A48" s="99" t="s">
        <v>27</v>
      </c>
    </row>
    <row r="49" spans="1:1">
      <c r="A49" s="99" t="s">
        <v>28</v>
      </c>
    </row>
    <row r="50" spans="1:1">
      <c r="A50" s="99" t="s">
        <v>29</v>
      </c>
    </row>
    <row r="51" spans="1:1">
      <c r="A51" s="99" t="s">
        <v>122</v>
      </c>
    </row>
    <row r="52" spans="1:1">
      <c r="A52" s="99" t="s">
        <v>30</v>
      </c>
    </row>
    <row r="53" spans="1:1">
      <c r="A53" s="99" t="s">
        <v>121</v>
      </c>
    </row>
    <row r="54" spans="1:1">
      <c r="A54" s="99" t="s">
        <v>31</v>
      </c>
    </row>
    <row r="55" spans="1:1">
      <c r="A55" s="99" t="s">
        <v>3</v>
      </c>
    </row>
    <row r="58" spans="1:1">
      <c r="A58" s="99" t="s">
        <v>36</v>
      </c>
    </row>
    <row r="59" spans="1:1">
      <c r="A59" s="99" t="s">
        <v>38</v>
      </c>
    </row>
    <row r="60" spans="1:1">
      <c r="A60" s="99" t="s">
        <v>37</v>
      </c>
    </row>
    <row r="61" spans="1:1">
      <c r="A61" s="99" t="s">
        <v>110</v>
      </c>
    </row>
    <row r="62" spans="1:1">
      <c r="A62" s="99" t="s">
        <v>39</v>
      </c>
    </row>
    <row r="63" spans="1:1">
      <c r="A63" s="103" t="s">
        <v>47</v>
      </c>
    </row>
    <row r="64" spans="1:1">
      <c r="A64" s="103" t="s">
        <v>64</v>
      </c>
    </row>
    <row r="65" spans="1:1">
      <c r="A65" s="103" t="s">
        <v>48</v>
      </c>
    </row>
    <row r="66" spans="1:1">
      <c r="A66" s="103" t="s">
        <v>49</v>
      </c>
    </row>
    <row r="67" spans="1:1">
      <c r="A67" s="103" t="s">
        <v>50</v>
      </c>
    </row>
    <row r="68" spans="1:1">
      <c r="A68" s="103" t="s">
        <v>51</v>
      </c>
    </row>
    <row r="69" spans="1:1">
      <c r="A69" s="103" t="s">
        <v>52</v>
      </c>
    </row>
    <row r="70" spans="1:1">
      <c r="A70" s="103" t="s">
        <v>53</v>
      </c>
    </row>
    <row r="71" spans="1:1">
      <c r="A71" s="103" t="s">
        <v>55</v>
      </c>
    </row>
    <row r="72" spans="1:1">
      <c r="A72" s="103" t="s">
        <v>56</v>
      </c>
    </row>
    <row r="73" spans="1:1">
      <c r="A73" s="103" t="s">
        <v>57</v>
      </c>
    </row>
    <row r="74" spans="1:1">
      <c r="A74" s="103" t="s">
        <v>58</v>
      </c>
    </row>
    <row r="75" spans="1:1">
      <c r="A75" s="103" t="s">
        <v>59</v>
      </c>
    </row>
    <row r="76" spans="1:1">
      <c r="A76" s="103" t="s">
        <v>60</v>
      </c>
    </row>
    <row r="77" spans="1:1">
      <c r="A77" s="103" t="s">
        <v>61</v>
      </c>
    </row>
    <row r="78" spans="1:1">
      <c r="A78" s="103" t="s">
        <v>62</v>
      </c>
    </row>
    <row r="79" spans="1:1">
      <c r="A79" s="103" t="s">
        <v>63</v>
      </c>
    </row>
    <row r="80" spans="1:1">
      <c r="A80" s="103" t="s">
        <v>54</v>
      </c>
    </row>
    <row r="82" spans="1:2">
      <c r="A82" s="99" t="s">
        <v>4</v>
      </c>
    </row>
    <row r="83" spans="1:2">
      <c r="A83" s="104" t="s">
        <v>116</v>
      </c>
    </row>
    <row r="84" spans="1:2">
      <c r="A84" s="104" t="s">
        <v>5</v>
      </c>
    </row>
    <row r="85" spans="1:2">
      <c r="A85" s="104" t="s">
        <v>112</v>
      </c>
    </row>
    <row r="86" spans="1:2">
      <c r="A86" s="104" t="s">
        <v>6</v>
      </c>
    </row>
    <row r="87" spans="1:2">
      <c r="A87" s="104" t="s">
        <v>113</v>
      </c>
    </row>
    <row r="88" spans="1:2">
      <c r="A88" s="104" t="s">
        <v>7</v>
      </c>
    </row>
    <row r="89" spans="1:2">
      <c r="A89" s="104" t="s">
        <v>114</v>
      </c>
    </row>
    <row r="90" spans="1:2">
      <c r="A90" s="104" t="s">
        <v>115</v>
      </c>
    </row>
    <row r="92" spans="1:2">
      <c r="A92" s="99" t="s">
        <v>41</v>
      </c>
    </row>
    <row r="93" spans="1:2">
      <c r="A93" s="99" t="s">
        <v>68</v>
      </c>
    </row>
    <row r="94" spans="1:2">
      <c r="A94" s="99" t="s">
        <v>67</v>
      </c>
    </row>
    <row r="96" spans="1:2">
      <c r="A96" s="98" t="s">
        <v>104</v>
      </c>
      <c r="B96" s="99">
        <f>Planowanie!B24</f>
        <v>0</v>
      </c>
    </row>
    <row r="97" spans="1:1">
      <c r="A97" s="104" t="s">
        <v>159</v>
      </c>
    </row>
    <row r="98" spans="1:1">
      <c r="A98" s="104" t="s">
        <v>160</v>
      </c>
    </row>
    <row r="99" spans="1:1">
      <c r="A99" s="104" t="s">
        <v>161</v>
      </c>
    </row>
    <row r="100" spans="1:1">
      <c r="A100" s="104" t="s">
        <v>162</v>
      </c>
    </row>
    <row r="101" spans="1:1">
      <c r="A101" s="104" t="s">
        <v>247</v>
      </c>
    </row>
    <row r="102" spans="1:1">
      <c r="A102" s="104" t="s">
        <v>164</v>
      </c>
    </row>
    <row r="103" spans="1:1">
      <c r="A103" s="104" t="s">
        <v>165</v>
      </c>
    </row>
    <row r="104" spans="1:1">
      <c r="A104" s="104" t="s">
        <v>166</v>
      </c>
    </row>
    <row r="105" spans="1:1">
      <c r="A105" s="104" t="s">
        <v>167</v>
      </c>
    </row>
    <row r="106" spans="1:1">
      <c r="A106" s="104" t="s">
        <v>168</v>
      </c>
    </row>
    <row r="107" spans="1:1">
      <c r="A107" s="104" t="s">
        <v>169</v>
      </c>
    </row>
    <row r="108" spans="1:1">
      <c r="A108" s="104" t="s">
        <v>170</v>
      </c>
    </row>
    <row r="109" spans="1:1">
      <c r="A109" s="104" t="s">
        <v>171</v>
      </c>
    </row>
    <row r="110" spans="1:1">
      <c r="A110" s="105" t="s">
        <v>69</v>
      </c>
    </row>
    <row r="111" spans="1:1">
      <c r="A111" s="104" t="s">
        <v>172</v>
      </c>
    </row>
    <row r="112" spans="1:1">
      <c r="A112" s="104" t="s">
        <v>196</v>
      </c>
    </row>
    <row r="113" spans="1:1">
      <c r="A113" s="104" t="s">
        <v>197</v>
      </c>
    </row>
    <row r="114" spans="1:1">
      <c r="A114" s="104" t="s">
        <v>198</v>
      </c>
    </row>
    <row r="115" spans="1:1">
      <c r="A115" s="104" t="s">
        <v>199</v>
      </c>
    </row>
    <row r="116" spans="1:1">
      <c r="A116" s="105" t="s">
        <v>70</v>
      </c>
    </row>
    <row r="117" spans="1:1">
      <c r="A117" s="104" t="s">
        <v>173</v>
      </c>
    </row>
    <row r="118" spans="1:1">
      <c r="A118" s="104" t="s">
        <v>174</v>
      </c>
    </row>
    <row r="119" spans="1:1">
      <c r="A119" s="104" t="s">
        <v>175</v>
      </c>
    </row>
    <row r="120" spans="1:1">
      <c r="A120" s="104" t="s">
        <v>176</v>
      </c>
    </row>
    <row r="121" spans="1:1">
      <c r="A121" s="104" t="s">
        <v>157</v>
      </c>
    </row>
    <row r="122" spans="1:1">
      <c r="A122" s="104" t="s">
        <v>177</v>
      </c>
    </row>
    <row r="123" spans="1:1">
      <c r="A123" s="104" t="s">
        <v>158</v>
      </c>
    </row>
    <row r="124" spans="1:1">
      <c r="A124" s="104" t="s">
        <v>178</v>
      </c>
    </row>
    <row r="125" spans="1:1">
      <c r="A125" s="104" t="s">
        <v>179</v>
      </c>
    </row>
    <row r="126" spans="1:1" ht="16.5" customHeight="1">
      <c r="A126" s="104" t="s">
        <v>180</v>
      </c>
    </row>
    <row r="127" spans="1:1">
      <c r="A127" s="105" t="s">
        <v>71</v>
      </c>
    </row>
    <row r="128" spans="1:1">
      <c r="A128" s="104" t="s">
        <v>181</v>
      </c>
    </row>
    <row r="129" spans="1:1">
      <c r="A129" s="104" t="s">
        <v>182</v>
      </c>
    </row>
    <row r="130" spans="1:1">
      <c r="A130" s="104" t="s">
        <v>183</v>
      </c>
    </row>
    <row r="131" spans="1:1">
      <c r="A131" s="104" t="s">
        <v>184</v>
      </c>
    </row>
    <row r="132" spans="1:1">
      <c r="A132" s="104" t="s">
        <v>185</v>
      </c>
    </row>
    <row r="133" spans="1:1">
      <c r="A133" s="104" t="s">
        <v>186</v>
      </c>
    </row>
    <row r="134" spans="1:1">
      <c r="A134" s="104" t="s">
        <v>187</v>
      </c>
    </row>
    <row r="135" spans="1:1">
      <c r="A135" s="104" t="s">
        <v>188</v>
      </c>
    </row>
    <row r="136" spans="1:1">
      <c r="A136" s="104" t="s">
        <v>189</v>
      </c>
    </row>
    <row r="137" spans="1:1">
      <c r="A137" s="104" t="s">
        <v>190</v>
      </c>
    </row>
    <row r="138" spans="1:1">
      <c r="A138" s="104" t="s">
        <v>191</v>
      </c>
    </row>
    <row r="139" spans="1:1">
      <c r="A139" s="104" t="s">
        <v>192</v>
      </c>
    </row>
    <row r="140" spans="1:1">
      <c r="A140" s="104" t="s">
        <v>193</v>
      </c>
    </row>
    <row r="141" spans="1:1">
      <c r="A141" s="104" t="s">
        <v>194</v>
      </c>
    </row>
    <row r="142" spans="1:1">
      <c r="A142" s="104" t="s">
        <v>195</v>
      </c>
    </row>
    <row r="143" spans="1:1">
      <c r="A143" s="104"/>
    </row>
    <row r="144" spans="1:1">
      <c r="A144" s="98" t="s">
        <v>4</v>
      </c>
    </row>
    <row r="145" spans="1:2">
      <c r="A145" s="98" t="s">
        <v>5</v>
      </c>
    </row>
    <row r="146" spans="1:2">
      <c r="A146" s="98" t="s">
        <v>6</v>
      </c>
    </row>
    <row r="147" spans="1:2">
      <c r="A147" s="98" t="s">
        <v>7</v>
      </c>
    </row>
    <row r="149" spans="1:2">
      <c r="A149" s="99" t="s">
        <v>106</v>
      </c>
    </row>
    <row r="150" spans="1:2">
      <c r="A150" s="98" t="s">
        <v>128</v>
      </c>
    </row>
    <row r="151" spans="1:2">
      <c r="A151" s="99" t="s">
        <v>130</v>
      </c>
    </row>
    <row r="152" spans="1:2">
      <c r="A152" s="99" t="s">
        <v>129</v>
      </c>
    </row>
    <row r="153" spans="1:2">
      <c r="A153" s="99" t="s">
        <v>134</v>
      </c>
    </row>
    <row r="154" spans="1:2">
      <c r="A154" s="99" t="s">
        <v>131</v>
      </c>
    </row>
    <row r="155" spans="1:2">
      <c r="A155" s="99" t="s">
        <v>133</v>
      </c>
    </row>
    <row r="156" spans="1:2">
      <c r="A156" s="99" t="s">
        <v>132</v>
      </c>
    </row>
    <row r="159" spans="1:2">
      <c r="A159" s="99" t="b">
        <f>AND('Wskaźniki (zał.2)'!D10="")</f>
        <v>0</v>
      </c>
      <c r="B159" s="99">
        <f>IF(A159=FALSE,1,0)</f>
        <v>1</v>
      </c>
    </row>
    <row r="160" spans="1:2">
      <c r="A160" s="99" t="b">
        <f>AND('Wskaźniki (zał.2)'!D11="")</f>
        <v>0</v>
      </c>
      <c r="B160" s="99">
        <f t="shared" ref="B160:B180" si="2">IF(A160=FALSE,1,0)</f>
        <v>1</v>
      </c>
    </row>
    <row r="161" spans="1:2">
      <c r="A161" s="99" t="b">
        <f>AND('Wskaźniki (zał.2)'!D12="")</f>
        <v>0</v>
      </c>
      <c r="B161" s="99">
        <f t="shared" si="2"/>
        <v>1</v>
      </c>
    </row>
    <row r="162" spans="1:2">
      <c r="A162" s="99" t="b">
        <f>AND('Wskaźniki (zał.2)'!D13="",'Wskaźniki (zał.2)'!E13="")</f>
        <v>0</v>
      </c>
      <c r="B162" s="99">
        <f t="shared" si="2"/>
        <v>1</v>
      </c>
    </row>
    <row r="163" spans="1:2">
      <c r="A163" s="99" t="e">
        <f>AND('Wskaźniki (zał.2)'!#REF!="",'Wskaźniki (zał.2)'!#REF!="")</f>
        <v>#REF!</v>
      </c>
      <c r="B163" s="99" t="e">
        <f t="shared" si="2"/>
        <v>#REF!</v>
      </c>
    </row>
    <row r="164" spans="1:2">
      <c r="A164" s="99" t="b">
        <f>AND('Wskaźniki (zał.2)'!D14="",'Wskaźniki (zał.2)'!E14="")</f>
        <v>0</v>
      </c>
      <c r="B164" s="99">
        <f t="shared" si="2"/>
        <v>1</v>
      </c>
    </row>
    <row r="165" spans="1:2">
      <c r="A165" s="99" t="b">
        <f>AND('Wskaźniki (zał.2)'!D15="",'Wskaźniki (zał.2)'!E15="")</f>
        <v>0</v>
      </c>
      <c r="B165" s="99">
        <f t="shared" si="2"/>
        <v>1</v>
      </c>
    </row>
    <row r="166" spans="1:2">
      <c r="A166" s="99" t="b">
        <f>AND('Wskaźniki (zał.2)'!D16="",'Wskaźniki (zał.2)'!E16="")</f>
        <v>0</v>
      </c>
      <c r="B166" s="99">
        <f t="shared" si="2"/>
        <v>1</v>
      </c>
    </row>
    <row r="167" spans="1:2">
      <c r="A167" s="99" t="b">
        <f>AND('Wskaźniki (zał.2)'!D19="",'Wskaźniki (zał.2)'!E19="")</f>
        <v>0</v>
      </c>
      <c r="B167" s="99">
        <f t="shared" si="2"/>
        <v>1</v>
      </c>
    </row>
    <row r="169" spans="1:2">
      <c r="A169" s="99" t="b">
        <f>AND('Wskaźniki (zał.2)'!D21="",'Wskaźniki (zał.2)'!E21="")</f>
        <v>0</v>
      </c>
      <c r="B169" s="99">
        <f t="shared" si="2"/>
        <v>1</v>
      </c>
    </row>
    <row r="170" spans="1:2">
      <c r="A170" s="99" t="e">
        <f>AND('Wskaźniki (zał.2)'!#REF!="",'Wskaźniki (zał.2)'!#REF!="")</f>
        <v>#REF!</v>
      </c>
      <c r="B170" s="99" t="e">
        <f t="shared" si="2"/>
        <v>#REF!</v>
      </c>
    </row>
    <row r="172" spans="1:2">
      <c r="A172" s="99" t="b">
        <f>AND('Wskaźniki (zał.2)'!D24="")</f>
        <v>0</v>
      </c>
      <c r="B172" s="99">
        <f t="shared" si="2"/>
        <v>1</v>
      </c>
    </row>
    <row r="173" spans="1:2">
      <c r="A173" s="99" t="b">
        <f>AND('Wskaźniki (zał.2)'!D26="")</f>
        <v>0</v>
      </c>
      <c r="B173" s="99">
        <f t="shared" si="2"/>
        <v>1</v>
      </c>
    </row>
    <row r="174" spans="1:2">
      <c r="A174" s="99" t="b">
        <f>AND('Wskaźniki (zał.2)'!D27="")</f>
        <v>0</v>
      </c>
      <c r="B174" s="99">
        <f t="shared" si="2"/>
        <v>1</v>
      </c>
    </row>
    <row r="175" spans="1:2">
      <c r="A175" s="99" t="b">
        <f>AND('Wskaźniki (zał.2)'!D28="")</f>
        <v>0</v>
      </c>
      <c r="B175" s="99">
        <f t="shared" si="2"/>
        <v>1</v>
      </c>
    </row>
    <row r="176" spans="1:2">
      <c r="A176" s="99" t="b">
        <f>AND('Wskaźniki (zał.2)'!D28="",'Wskaźniki (zał.2)'!E28="")</f>
        <v>0</v>
      </c>
      <c r="B176" s="99">
        <f t="shared" si="2"/>
        <v>1</v>
      </c>
    </row>
    <row r="177" spans="1:2">
      <c r="A177" s="99" t="b">
        <f>AND('Wskaźniki (zał.2)'!D29="",'Wskaźniki (zał.2)'!E29="")</f>
        <v>0</v>
      </c>
      <c r="B177" s="99">
        <f t="shared" si="2"/>
        <v>1</v>
      </c>
    </row>
    <row r="178" spans="1:2">
      <c r="A178" s="99" t="b">
        <f>AND('Wskaźniki (zał.2)'!D30="",'Wskaźniki (zał.2)'!E30="")</f>
        <v>0</v>
      </c>
      <c r="B178" s="99">
        <f t="shared" si="2"/>
        <v>1</v>
      </c>
    </row>
    <row r="180" spans="1:2">
      <c r="A180" s="99" t="b">
        <f>AND('Wskaźniki (zał.2)'!D32="",'Wskaźniki (zał.2)'!E32="")</f>
        <v>0</v>
      </c>
      <c r="B180" s="99">
        <f t="shared" si="2"/>
        <v>1</v>
      </c>
    </row>
    <row r="181" spans="1:2">
      <c r="B181" s="99" t="e">
        <f>SUM(B159:B180)</f>
        <v>#REF!</v>
      </c>
    </row>
    <row r="182" spans="1:2">
      <c r="A182" s="99">
        <f>IF(Planowanie!I58="",0,1)</f>
        <v>1</v>
      </c>
    </row>
    <row r="184" spans="1:2">
      <c r="A184" s="99" t="b">
        <f>AND(Wniosek!A35&gt;"",Wniosek!A38&gt;"",Wniosek!A41&gt;"",Wniosek!A47&gt;"",Wniosek!A45&gt;"")</f>
        <v>0</v>
      </c>
    </row>
    <row r="186" spans="1:2">
      <c r="A186" s="99" t="e">
        <f>AND(Planowanie!I8="ok",Planowanie!I22="ok",Planowanie!#REF!="ok",Planowanie!#REF!="ok",Planowanie!I26="ok",Planowanie!I28="ok",Planowanie!I30="ok",Planowanie!I32="ok")</f>
        <v>#REF!</v>
      </c>
    </row>
    <row r="189" spans="1:2">
      <c r="A189" s="99" t="b">
        <f>AND(Planowanie!I54="ok",Planowanie!I56="ok",Planowanie!I58&gt;"")</f>
        <v>0</v>
      </c>
    </row>
    <row r="199" spans="1:1">
      <c r="A199" s="106"/>
    </row>
    <row r="200" spans="1:1">
      <c r="A200" s="106"/>
    </row>
    <row r="201" spans="1:1">
      <c r="A201" s="106"/>
    </row>
    <row r="202" spans="1:1">
      <c r="A202" s="106"/>
    </row>
    <row r="203" spans="1:1">
      <c r="A203" s="106"/>
    </row>
    <row r="204" spans="1:1">
      <c r="A204" s="106"/>
    </row>
    <row r="205" spans="1:1">
      <c r="A205" s="106"/>
    </row>
    <row r="206" spans="1:1">
      <c r="A206" s="106"/>
    </row>
    <row r="207" spans="1:1">
      <c r="A207" s="106"/>
    </row>
    <row r="208" spans="1:1">
      <c r="A208" s="106"/>
    </row>
    <row r="209" spans="1:1">
      <c r="A209" s="106"/>
    </row>
    <row r="210" spans="1:1">
      <c r="A210" s="106"/>
    </row>
    <row r="211" spans="1:1">
      <c r="A211" s="106"/>
    </row>
    <row r="212" spans="1:1">
      <c r="A212" s="106"/>
    </row>
    <row r="213" spans="1:1">
      <c r="A213" s="106"/>
    </row>
    <row r="214" spans="1:1">
      <c r="A214" s="106"/>
    </row>
    <row r="215" spans="1:1">
      <c r="A215" s="106"/>
    </row>
    <row r="216" spans="1:1">
      <c r="A216" s="106"/>
    </row>
    <row r="217" spans="1:1">
      <c r="A217" s="106"/>
    </row>
    <row r="218" spans="1:1">
      <c r="A218" s="106"/>
    </row>
    <row r="219" spans="1:1">
      <c r="A219" s="106"/>
    </row>
    <row r="220" spans="1:1">
      <c r="A220" s="106"/>
    </row>
    <row r="221" spans="1:1">
      <c r="A221" s="106"/>
    </row>
    <row r="222" spans="1:1">
      <c r="A222" s="106"/>
    </row>
    <row r="223" spans="1:1">
      <c r="A223" s="106"/>
    </row>
    <row r="224" spans="1:1">
      <c r="A224" s="106"/>
    </row>
    <row r="225" spans="1:1">
      <c r="A225" s="106"/>
    </row>
    <row r="226" spans="1:1">
      <c r="A226" s="106"/>
    </row>
    <row r="227" spans="1:1">
      <c r="A227" s="106"/>
    </row>
    <row r="228" spans="1:1">
      <c r="A228" s="106"/>
    </row>
    <row r="229" spans="1:1">
      <c r="A229" s="106"/>
    </row>
    <row r="230" spans="1:1">
      <c r="A230" s="106"/>
    </row>
    <row r="231" spans="1:1">
      <c r="A231" s="106"/>
    </row>
    <row r="232" spans="1:1">
      <c r="A232" s="106"/>
    </row>
    <row r="233" spans="1:1">
      <c r="A233" s="106"/>
    </row>
    <row r="234" spans="1:1">
      <c r="A234" s="106"/>
    </row>
    <row r="235" spans="1:1">
      <c r="A235" s="106"/>
    </row>
    <row r="236" spans="1:1">
      <c r="A236" s="106"/>
    </row>
    <row r="237" spans="1:1">
      <c r="A237" s="106"/>
    </row>
    <row r="238" spans="1:1">
      <c r="A238" s="106"/>
    </row>
    <row r="239" spans="1:1">
      <c r="A239" s="106"/>
    </row>
    <row r="240" spans="1:1">
      <c r="A240" s="107"/>
    </row>
    <row r="241" spans="1:1">
      <c r="A241" s="107"/>
    </row>
  </sheetData>
  <sheetProtection password="CC5E" sheet="1"/>
  <phoneticPr fontId="0" type="noConversion"/>
  <dataValidations count="1">
    <dataValidation type="list" allowBlank="1" showInputMessage="1" showErrorMessage="1" sqref="C150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5</vt:i4>
      </vt:variant>
    </vt:vector>
  </HeadingPairs>
  <TitlesOfParts>
    <vt:vector size="14" baseType="lpstr">
      <vt:lpstr>Spr. wskaźniki (zał.2)</vt:lpstr>
      <vt:lpstr>Spr. wydatki (zał.1)</vt:lpstr>
      <vt:lpstr>Sprawozdanie</vt:lpstr>
      <vt:lpstr>Planowanie</vt:lpstr>
      <vt:lpstr>Wniosek</vt:lpstr>
      <vt:lpstr>Kosztorys (zał.1)</vt:lpstr>
      <vt:lpstr>Wskaźniki (zał.2)</vt:lpstr>
      <vt:lpstr>POMOC</vt:lpstr>
      <vt:lpstr>listy</vt:lpstr>
      <vt:lpstr>'Spr. wskaźniki (zał.2)'!Obszar_wydruku</vt:lpstr>
      <vt:lpstr>'Spr. wydatki (zał.1)'!Obszar_wydruku</vt:lpstr>
      <vt:lpstr>Sprawozdanie!Obszar_wydruku</vt:lpstr>
      <vt:lpstr>Wniosek!Obszar_wydruku</vt:lpstr>
      <vt:lpstr>'Wskaźniki (zał.2)'!Obszar_wydruku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Cwetsch Krzysztof</dc:creator>
  <cp:lastModifiedBy>mkow</cp:lastModifiedBy>
  <cp:lastPrinted>2014-12-03T06:49:24Z</cp:lastPrinted>
  <dcterms:created xsi:type="dcterms:W3CDTF">2013-01-25T08:01:30Z</dcterms:created>
  <dcterms:modified xsi:type="dcterms:W3CDTF">2015-09-15T07:26:06Z</dcterms:modified>
</cp:coreProperties>
</file>